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activeTab="0"/>
  </bookViews>
  <sheets>
    <sheet name="Traditional IRBI" sheetId="1" r:id="rId1"/>
    <sheet name="Specialized Medical IRBI" sheetId="2" r:id="rId2"/>
    <sheet name="Behavioral IRBI" sheetId="3" r:id="rId3"/>
  </sheets>
  <definedNames>
    <definedName name="_xlnm.Print_Area" localSheetId="2">'Behavioral IRBI'!$A$1:$I$63</definedName>
    <definedName name="_xlnm.Print_Area" localSheetId="1">'Specialized Medical IRBI'!$A$1:$I$71</definedName>
    <definedName name="_xlnm.Print_Area" localSheetId="0">'Traditional IRBI'!$A$1:$I$69</definedName>
  </definedNames>
  <calcPr fullCalcOnLoad="1"/>
</workbook>
</file>

<file path=xl/comments1.xml><?xml version="1.0" encoding="utf-8"?>
<comments xmlns="http://schemas.openxmlformats.org/spreadsheetml/2006/main">
  <authors>
    <author>Steven M. Wrigley</author>
    <author>fmitchel</author>
    <author>Fordyce Mitchel</author>
  </authors>
  <commentList>
    <comment ref="F20" authorId="0">
      <text>
        <r>
          <rPr>
            <sz val="8"/>
            <rFont val="Tahoma"/>
            <family val="2"/>
          </rPr>
          <t xml:space="preserve">Enter the Individual's projected absentee rate (percentage or decimal) based on days absent per documentation from billing sheets and daily logs, and/or, based on family requests for visits or plans for vacation. If person has no family to visit or vacation plans, enter nothing.
</t>
        </r>
      </text>
    </comment>
    <comment ref="H20" authorId="0">
      <text>
        <r>
          <rPr>
            <b/>
            <sz val="8"/>
            <rFont val="Tahoma"/>
            <family val="2"/>
          </rPr>
          <t>Number of Paid home visit days per year figured into the daily rate.
:</t>
        </r>
        <r>
          <rPr>
            <sz val="8"/>
            <rFont val="Tahoma"/>
            <family val="2"/>
          </rPr>
          <t xml:space="preserve">
</t>
        </r>
      </text>
    </comment>
    <comment ref="D21" authorId="1">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1" authorId="1">
      <text>
        <r>
          <rPr>
            <b/>
            <sz val="8"/>
            <rFont val="Tahoma"/>
            <family val="2"/>
          </rPr>
          <t xml:space="preserve">this is the number of people served by the corresponding staff hours in columns D and/or E.
</t>
        </r>
        <r>
          <rPr>
            <sz val="8"/>
            <rFont val="Tahoma"/>
            <family val="2"/>
          </rPr>
          <t xml:space="preserve">
</t>
        </r>
      </text>
    </comment>
    <comment ref="H39" authorId="0">
      <text>
        <r>
          <rPr>
            <sz val="8"/>
            <rFont val="Tahoma"/>
            <family val="2"/>
          </rPr>
          <t xml:space="preserve">Average number of Direct Support Staff hours expected  per month.
</t>
        </r>
      </text>
    </comment>
    <comment ref="H40" authorId="0">
      <text>
        <r>
          <rPr>
            <sz val="8"/>
            <rFont val="Tahoma"/>
            <family val="2"/>
          </rPr>
          <t xml:space="preserve">Minimum support staff hours expected per month. Audited on aggregrate basis for program / site.
</t>
        </r>
      </text>
    </comment>
    <comment ref="A46" authorId="2">
      <text>
        <r>
          <rPr>
            <sz val="8"/>
            <rFont val="Tahoma"/>
            <family val="2"/>
          </rPr>
          <t xml:space="preserve">
Special Diet in this case is one prescribed by a physician. </t>
        </r>
      </text>
    </comment>
    <comment ref="B61" authorId="1">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List>
</comments>
</file>

<file path=xl/comments2.xml><?xml version="1.0" encoding="utf-8"?>
<comments xmlns="http://schemas.openxmlformats.org/spreadsheetml/2006/main">
  <authors>
    <author>Steven M. Wrigley</author>
    <author>fmitchel</author>
    <author>Fordyce Mitchel</author>
    <author>Andy Slate</author>
  </authors>
  <commentList>
    <comment ref="F22" authorId="0">
      <text>
        <r>
          <rPr>
            <sz val="8"/>
            <rFont val="Tahoma"/>
            <family val="2"/>
          </rPr>
          <t xml:space="preserve">Enter the Individual's projected absentee rate (percentage or decimal) based on days absent per documentation from billing sheets and daily logs, and/or, based on family requests for visits or plans for vacation. If person has no family to visit or vacation plans, enter nothing.
</t>
        </r>
      </text>
    </comment>
    <comment ref="H22" authorId="0">
      <text>
        <r>
          <rPr>
            <b/>
            <sz val="8"/>
            <rFont val="Tahoma"/>
            <family val="2"/>
          </rPr>
          <t>Number of Paid home visit days per year figured into the daily rate.
:</t>
        </r>
        <r>
          <rPr>
            <sz val="8"/>
            <rFont val="Tahoma"/>
            <family val="2"/>
          </rPr>
          <t xml:space="preserve">
</t>
        </r>
      </text>
    </comment>
    <comment ref="D23" authorId="1">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3" authorId="1">
      <text>
        <r>
          <rPr>
            <b/>
            <sz val="8"/>
            <rFont val="Tahoma"/>
            <family val="2"/>
          </rPr>
          <t xml:space="preserve">this is the number of people served by the corresponding staff hours in columns D and/or E.
</t>
        </r>
        <r>
          <rPr>
            <sz val="8"/>
            <rFont val="Tahoma"/>
            <family val="2"/>
          </rPr>
          <t xml:space="preserve">
</t>
        </r>
      </text>
    </comment>
    <comment ref="H41" authorId="0">
      <text>
        <r>
          <rPr>
            <sz val="8"/>
            <rFont val="Tahoma"/>
            <family val="2"/>
          </rPr>
          <t xml:space="preserve">Average number of Direct Support Staff hours expected  per month.
</t>
        </r>
      </text>
    </comment>
    <comment ref="H42" authorId="0">
      <text>
        <r>
          <rPr>
            <sz val="8"/>
            <rFont val="Tahoma"/>
            <family val="2"/>
          </rPr>
          <t xml:space="preserve">Minimum support staff hours expected per month. Audited on aggregrate basis for program / site.
</t>
        </r>
      </text>
    </comment>
    <comment ref="A48" authorId="2">
      <text>
        <r>
          <rPr>
            <sz val="8"/>
            <rFont val="Tahoma"/>
            <family val="2"/>
          </rPr>
          <t xml:space="preserve">
Special Diet in this case is one prescribed by a physician. </t>
        </r>
      </text>
    </comment>
    <comment ref="B63" authorId="1">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 ref="C9" authorId="3">
      <text>
        <r>
          <rPr>
            <sz val="9"/>
            <rFont val="Tahoma"/>
            <family val="2"/>
          </rPr>
          <t>Providers delivering services in a specialized medical home must present proof certification of training and qualifications of staff delivering services.
Service requirements are detailed in the 1915© Waiver Document</t>
        </r>
      </text>
    </comment>
  </commentList>
</comments>
</file>

<file path=xl/comments3.xml><?xml version="1.0" encoding="utf-8"?>
<comments xmlns="http://schemas.openxmlformats.org/spreadsheetml/2006/main">
  <authors>
    <author>fmitchel</author>
    <author>Steven M. Wrigley</author>
    <author>Fordyce Mitchel</author>
    <author>Andy Slate</author>
  </authors>
  <commentList>
    <comment ref="D23" authorId="0">
      <text>
        <r>
          <rPr>
            <b/>
            <sz val="8"/>
            <rFont val="Tahoma"/>
            <family val="2"/>
          </rPr>
          <t>This is the number of hours per day needed by the person named above. However, when this person is in a group and all members are receiving the same type/level of support, it may be more convenient to add all the hours of all the staff working with the group, then enter the number of people in the group in column F. Example: for 8 hours per day, 3 consumers are supported by 2 staff. Enter 16 (2 staff x 8 hours each) in column D and 3 (people served) in column F.</t>
        </r>
      </text>
    </comment>
    <comment ref="F23" authorId="0">
      <text>
        <r>
          <rPr>
            <b/>
            <sz val="8"/>
            <rFont val="Tahoma"/>
            <family val="2"/>
          </rPr>
          <t xml:space="preserve">This is the number of people served by the corresponding staff hours in columns D and/or E.
</t>
        </r>
        <r>
          <rPr>
            <sz val="8"/>
            <rFont val="Tahoma"/>
            <family val="2"/>
          </rPr>
          <t xml:space="preserve">
</t>
        </r>
      </text>
    </comment>
    <comment ref="H41" authorId="1">
      <text>
        <r>
          <rPr>
            <sz val="8"/>
            <rFont val="Tahoma"/>
            <family val="2"/>
          </rPr>
          <t xml:space="preserve">Average number of Direct Support Staff hours expected  per month.
</t>
        </r>
      </text>
    </comment>
    <comment ref="H42" authorId="1">
      <text>
        <r>
          <rPr>
            <sz val="8"/>
            <rFont val="Tahoma"/>
            <family val="2"/>
          </rPr>
          <t xml:space="preserve">Minimum support staff hours expected per month. Audited on aggregrate basis for program / site.
</t>
        </r>
      </text>
    </comment>
    <comment ref="A48" authorId="2">
      <text>
        <r>
          <rPr>
            <sz val="8"/>
            <rFont val="Tahoma"/>
            <family val="2"/>
          </rPr>
          <t xml:space="preserve">
Special Diet in this case is one prescribed by a physician. </t>
        </r>
      </text>
    </comment>
    <comment ref="A3" authorId="3">
      <text>
        <r>
          <rPr>
            <b/>
            <sz val="9"/>
            <rFont val="Tahoma"/>
            <family val="2"/>
          </rPr>
          <t>Andy Slate:</t>
        </r>
        <r>
          <rPr>
            <sz val="9"/>
            <rFont val="Tahoma"/>
            <family val="2"/>
          </rPr>
          <t xml:space="preserve">
IRBI for Specialized Behavioral Services is reviewed every 90 days</t>
        </r>
      </text>
    </comment>
    <comment ref="B62" authorId="0">
      <text>
        <r>
          <rPr>
            <sz val="8"/>
            <rFont val="Tahoma"/>
            <family val="2"/>
          </rPr>
          <t xml:space="preserve">If you have three persons in a group home each receiving exactly the same service as the other two, you may want to complete the IRBI for one, then copy to two new worksheets. Then rename the two additional worksheets and change the ICAP scores as appropriate. If you choose to go this route, you will need to copy the worksheet in a specific way, so that all the formulae copy correctly. 
First, save the worksheet by another name, such as “3rdStreetGH”. Then, pretending your three people are named Bob and Ted and Alice, follow the following process. Assume the first worksheet you complete is for Bob. When you finish entering the data, go to the tabs at the bottom left corner of the window. Right click on the tab named “Sheet 1,” then select “Rename” from the pop-up menu. The name “Sheet 1” will be highlighted and you can type “Bob” over it. 
Then right click on “Bob”. The menu will pop up; select “Move or Copy…”. A dialogue box appears: click in the space labeled “Create a Copy,” and then click on the command “Move to End.”
A new tab will appear in the last position, named “Bob(2)”. Repeat the “Move or Copy…” and the “Move to End” command, and a new tab will appear named “Bob(3)”.The worksheet has been copied to “Bob(2)” and to “Bob(3)”and you will need to change both the names on the worksheet, and the tab names, to “Ted” and “Alice” respectively. You will also need to change the ICAP scores as appropriate for each person.
</t>
        </r>
      </text>
    </comment>
    <comment ref="B9" authorId="3">
      <text>
        <r>
          <rPr>
            <sz val="8"/>
            <rFont val="Tahoma"/>
            <family val="2"/>
          </rPr>
          <t xml:space="preserve">SPECIALIZED BEHAVIOR PROVIDER- Service Description and Criteria (IRBI BASED)
Providers that are certified through the AL Department of Mental Health-DD Division to deliver Medicaid waiver program services to population of individuals with specialized behavioral needs that place them at risk for psychiatric or behavioral crisis, displacement, hospitalization, homelessness, or incarceration. Services offered in this setting are provided by staff with specialized competencies related to crisis response, dual diagnosis issues, and behavioral programming.
1. INDIVIDUAL TO BE SERVED HAS SPECIALIZED BEHAVIOR NEEDS- 
To qualify for a special behavioral service rate, individuals must a) have an initial screening by a Regional Psych and Behavioral Evaluator to assess for high-risk behaviors, mental health conditions; and b) present a clear and present danger to self and/or others if not for structured and consistent services. 
Specialized rates will be approved in 90- day increments on information provided and reviewed as part of the individual’s Person-Centered Plan (PCP). The support coordination quarterly narrative from the PCP will be submitted every 90 days along with any behavior supports related documents including the BSP, Psychotropic Med Plan, etc. that discuss the use of specialized staffing for behavioral issues, restraints, and/or restrictions. 
2. PROVIDER MUST UTILIZE BOARD CERTIFIED BEHAVIOR ANALYST (BCBA) Services. 
The agency must employ or have access to consult with a BCBA to complete and document all:
a) Functional assessments for individuals identified to need a specialized BSP to include the use of staffing restrictions, restraints, and/or supports to address challenging behaviors. A QDDP can write the plan based on the assessment. However, the BCBA should review and approve prior to review by the Behavior Program Review Committee (BPRC) and the Human Rights Committee (HRC). 
b) BCBA-Medication Plans. Individuals who take Psychotropic Medication, a formal Psychotropic   Medication Plan is required. A QDDP can develop the plan which, can be part of the BSP or a stand- alone document. However, the BCBA should review and approve prior to review by the BPRC and the HRC.
3. PROVIDER MUST ADHERE TO REQUIREMENTS FOR STAFF COMPETENCY AND TRAINING-
The BCBA, QDDP, and DSPs must complete a set of courses established by ADMH which will be the core curriculum of behavioral services training. Included in the core curriculum will be the AL Behavioral Services Procedural Guidelines.
RELIAS Curriculum for Specialized Behavior Services 
a) Crisis Intervention for Individuals with Developmental Disabilities
b) Supporting People with IDD and Mental Health Conditions
c) Introduction to Trauma Informed Care
d) Providing Support for Challenging Behavior
The course curriculum can be found here: https://admh.academy.reliaslearning.com/ADMH-DDD-Specialized-Behavioral-Services-Provider-Training-Plan.aspx ADMH-DDD will reimburse provider agencies for the completed course bundles. Providers should submit invoice to Regional Office Fiscal Manager along with certificates for each staff participating. 
Direct Support Staff. All direct support staff who work with an individual who has a specialized BSP and/or Psychotropic Medication Plan must be provided specific training on that person's plan, by the BCBA, before they can work with the individual. This training is in addition to the SPECIALIZED BEHAVIOR curriculum and the initial and annual certification requirements for management of challenging behaviors (i.e. CPI). Regular/consistent supervision and training from BCBA and/or QDDP (at least quarterly) must be documented and maintained on all support staff.  
Specialized Behavior Provider Reimbursement rates will be IRBI based and are intended to allow for staff (specifically, Direct Support Professionals) to receive a higher rate for the provision of more specialized and intensive services. 
Additionally, Positive Behavior Supports for Level 1-3 Providers may still be billed per the waiver description of billable services and associated requirements.
</t>
        </r>
      </text>
    </comment>
  </commentList>
</comments>
</file>

<file path=xl/sharedStrings.xml><?xml version="1.0" encoding="utf-8"?>
<sst xmlns="http://schemas.openxmlformats.org/spreadsheetml/2006/main" count="268" uniqueCount="87">
  <si>
    <t>Annual Days Allocated:</t>
  </si>
  <si>
    <t>Home Visit Rate:</t>
  </si>
  <si>
    <t>DIRECT SUPPORT COST:</t>
  </si>
  <si>
    <t>Days / Year</t>
  </si>
  <si>
    <t>Days Absent</t>
  </si>
  <si>
    <t>Salary / Hr.</t>
  </si>
  <si>
    <t>Hrs. / Day</t>
  </si>
  <si>
    <t>Hrs. / Month</t>
  </si>
  <si>
    <t>Staff Ratio</t>
  </si>
  <si>
    <t>Hrs. / Mo.</t>
  </si>
  <si>
    <t>Daily Amt.</t>
  </si>
  <si>
    <t>Monthly Amt.</t>
  </si>
  <si>
    <t>HRS. /  WEEKEND</t>
  </si>
  <si>
    <t>Sick / Holiday /  DS Vacation Reim.</t>
  </si>
  <si>
    <t>Direct Personal Costs Per  Day / Month:</t>
  </si>
  <si>
    <t>Direct Service Supervision Costs:</t>
  </si>
  <si>
    <t xml:space="preserve"> </t>
  </si>
  <si>
    <t>Direct Support Costs:</t>
  </si>
  <si>
    <t xml:space="preserve"> Dir. Personnel Avg. Hours / Mo.</t>
  </si>
  <si>
    <t>* Direct Hours Audit Threshold @ 5%</t>
  </si>
  <si>
    <t>Direct Support Costs / Day:</t>
  </si>
  <si>
    <t>Professional Staff:</t>
  </si>
  <si>
    <t>Indirect Support Costs:</t>
  </si>
  <si>
    <t>Admin. (Indirect Management Costs):</t>
  </si>
  <si>
    <t>Non- Personnel Operating Costs:</t>
  </si>
  <si>
    <t>Total:</t>
  </si>
  <si>
    <t>Capped Rate</t>
  </si>
  <si>
    <t>Daily Cost:</t>
  </si>
  <si>
    <t>Home Visit Rate - Daily Adjustment:</t>
  </si>
  <si>
    <t>Total Daily Cost:</t>
  </si>
  <si>
    <t>NA</t>
  </si>
  <si>
    <t xml:space="preserve">Transportation Costs: </t>
  </si>
  <si>
    <t>At night when person is asleep (Staff awake)</t>
  </si>
  <si>
    <t>Daily support hours</t>
  </si>
  <si>
    <t>Personnel Costs: (staff support hours)</t>
  </si>
  <si>
    <t>Additional weekend support hours</t>
  </si>
  <si>
    <t>ICAP Service Score (1 to 99)</t>
  </si>
  <si>
    <t>possible answers: 0, 1, and 2.</t>
  </si>
  <si>
    <t>icap service score</t>
  </si>
  <si>
    <t>if ss is 1 to 35, sum should be 2</t>
  </si>
  <si>
    <t>sum</t>
  </si>
  <si>
    <t>if ss is 36 to 60, sum should be 1</t>
  </si>
  <si>
    <t>if ss is 61 to 99, sum should be 0</t>
  </si>
  <si>
    <t>dc wage</t>
  </si>
  <si>
    <t>ind cap</t>
  </si>
  <si>
    <t>L1</t>
  </si>
  <si>
    <t>L2</t>
  </si>
  <si>
    <t>L3</t>
  </si>
  <si>
    <t>SS level 2 is 36 to 60</t>
  </si>
  <si>
    <t>SS level 3 is 1 to 35</t>
  </si>
  <si>
    <t>SS level 1 is 61 to 99</t>
  </si>
  <si>
    <t xml:space="preserve">Dietitian for special diet. </t>
  </si>
  <si>
    <t xml:space="preserve">LPN nurse  for health and medicine. </t>
  </si>
  <si>
    <t>%-age plus Base Rate</t>
  </si>
  <si>
    <t>Staff</t>
  </si>
  <si>
    <t>Served</t>
  </si>
  <si>
    <t># People</t>
  </si>
  <si>
    <t>Instructions for copying the IRBI--see insert</t>
  </si>
  <si>
    <t xml:space="preserve">Provider of Residential Services:  </t>
  </si>
  <si>
    <t>Provider of Day Services:</t>
  </si>
  <si>
    <t>Narrative of Staffing Coverage:</t>
  </si>
  <si>
    <t>ADIDIS Case #</t>
  </si>
  <si>
    <t>Total Average Hours Daily Living Supports:</t>
  </si>
  <si>
    <t xml:space="preserve">Name and Date of Person Completing Form </t>
  </si>
  <si>
    <t>Individual (First Initial and Last Name)</t>
  </si>
  <si>
    <t>At night when person is asleep (Staff asleep)</t>
  </si>
  <si>
    <t>Cost / Hr.</t>
  </si>
  <si>
    <t>Alabama Department of Mental Health Division of Developmental Disabilities</t>
  </si>
  <si>
    <t>IRBI for Approved Specialized Behavioral Services</t>
  </si>
  <si>
    <t>Standard Add-on for Nurse supervision and delegation effective 1/1/2007; increase effective FY '22</t>
  </si>
  <si>
    <t>Individual's Residential Address</t>
  </si>
  <si>
    <t>RO Approval:</t>
  </si>
  <si>
    <t>IRBI Eligibility Criteria:</t>
  </si>
  <si>
    <t>The results of this instrument are effective with services beginning 10/1/2021</t>
  </si>
  <si>
    <t>Description of Staffing Coverage:</t>
  </si>
  <si>
    <t>Hover Over Cell for Eligibility Note</t>
  </si>
  <si>
    <t xml:space="preserve">The results of this instrument are effective with services beginning 10/1/2021  </t>
  </si>
  <si>
    <t xml:space="preserve">Traditional IRBI </t>
  </si>
  <si>
    <t>Specialized Medical IRBI</t>
  </si>
  <si>
    <t>Hover for Service Description and Criteria</t>
  </si>
  <si>
    <t>1.55% Adjustment for Extra 1 Million Allocation in 2015:</t>
  </si>
  <si>
    <t>2.00% Increase effective with svcs beginning 4/1/16 for Extra 575k Allocation in 2016:</t>
  </si>
  <si>
    <t>4% Adjustment in 2006:</t>
  </si>
  <si>
    <t>Daily Cost before Rate Increase</t>
  </si>
  <si>
    <t>Standard Add-on for Nurse supervision and delegation effective 1/1/2007; see bottom of page for FY '22 increase</t>
  </si>
  <si>
    <t>2.5% Increase effective with svcs beginning 9/1/19 for Extra $1,997,025 Allocation for FY'20:</t>
  </si>
  <si>
    <t>$6 per day increase in Nurse supervision &amp; delegation effective FY'22: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</si>
</sst>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0.0%"/>
    <numFmt numFmtId="167" formatCode="0.0"/>
    <numFmt numFmtId="168" formatCode="&quot;$&quot;#,##0.0"/>
    <numFmt numFmtId="169" formatCode="[$-409]dddd\,\ mmmm\ dd\,\ yyyy"/>
    <numFmt numFmtId="170" formatCode="_(* #,##0.0_);_(* \(#,##0.0\);_(* &quot;-&quot;??_);_(@_)"/>
    <numFmt numFmtId="171" formatCode="_(* #,##0_);_(* \(#,##0\);_(* &quot;-&quot;??_);_(@_)"/>
    <numFmt numFmtId="172" formatCode="&quot;$&quot;#,##0"/>
  </numFmts>
  <fonts count="61">
    <font>
      <sz val="10"/>
      <name val="Arial"/>
      <family val="0"/>
    </font>
    <font>
      <sz val="8"/>
      <name val="Helv"/>
      <family val="0"/>
    </font>
    <font>
      <b/>
      <sz val="8"/>
      <name val="TIMES"/>
      <family val="0"/>
    </font>
    <font>
      <b/>
      <sz val="6"/>
      <name val="TIMES"/>
      <family val="0"/>
    </font>
    <font>
      <b/>
      <sz val="10"/>
      <color indexed="10"/>
      <name val="TIMES"/>
      <family val="0"/>
    </font>
    <font>
      <b/>
      <sz val="8"/>
      <name val="Helv"/>
      <family val="0"/>
    </font>
    <font>
      <sz val="8"/>
      <name val="Arial"/>
      <family val="2"/>
    </font>
    <font>
      <sz val="8"/>
      <name val="Tahoma"/>
      <family val="2"/>
    </font>
    <font>
      <b/>
      <sz val="8"/>
      <name val="Tahoma"/>
      <family val="2"/>
    </font>
    <font>
      <b/>
      <sz val="8"/>
      <color indexed="10"/>
      <name val="Arial"/>
      <family val="2"/>
    </font>
    <font>
      <b/>
      <sz val="8"/>
      <name val="Arial"/>
      <family val="2"/>
    </font>
    <font>
      <b/>
      <u val="single"/>
      <sz val="10"/>
      <name val="Arial"/>
      <family val="2"/>
    </font>
    <font>
      <b/>
      <u val="single"/>
      <sz val="8"/>
      <name val="Arial"/>
      <family val="2"/>
    </font>
    <font>
      <sz val="8"/>
      <color indexed="10"/>
      <name val="Arial"/>
      <family val="2"/>
    </font>
    <font>
      <b/>
      <sz val="14"/>
      <name val="Arial"/>
      <family val="2"/>
    </font>
    <font>
      <u val="single"/>
      <sz val="10"/>
      <color indexed="12"/>
      <name val="Arial"/>
      <family val="2"/>
    </font>
    <font>
      <u val="single"/>
      <sz val="10"/>
      <color indexed="36"/>
      <name val="Arial"/>
      <family val="2"/>
    </font>
    <font>
      <sz val="9"/>
      <name val="Tahoma"/>
      <family val="2"/>
    </font>
    <font>
      <b/>
      <i/>
      <sz val="8"/>
      <name val="Arial"/>
      <family val="2"/>
    </font>
    <font>
      <b/>
      <sz val="9"/>
      <name val="Tahoma"/>
      <family val="2"/>
    </font>
    <font>
      <b/>
      <i/>
      <sz val="16"/>
      <name val="Arial"/>
      <family val="2"/>
    </font>
    <font>
      <b/>
      <i/>
      <sz val="14"/>
      <name val="Arial"/>
      <family val="2"/>
    </font>
    <font>
      <b/>
      <i/>
      <sz val="12"/>
      <name val="Arial"/>
      <family val="2"/>
    </font>
    <font>
      <sz val="9"/>
      <name val="Arial"/>
      <family val="2"/>
    </font>
    <font>
      <sz val="7"/>
      <name val="Arial"/>
      <family val="2"/>
    </font>
    <font>
      <i/>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theme="1"/>
        <bgColor indexed="64"/>
      </patternFill>
    </fill>
    <fill>
      <patternFill patternType="solid">
        <fgColor theme="3" tint="0.79997998476028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double">
        <color indexed="8"/>
      </top>
      <bottom>
        <color indexed="63"/>
      </bottom>
    </border>
    <border>
      <left style="medium"/>
      <right style="medium"/>
      <top style="medium"/>
      <bottom style="medium"/>
    </border>
    <border>
      <left style="thin"/>
      <right style="thin"/>
      <top style="thin"/>
      <bottom>
        <color indexed="63"/>
      </bottom>
    </border>
    <border>
      <left>
        <color indexed="63"/>
      </left>
      <right style="thin"/>
      <top style="thin"/>
      <bottom style="medium"/>
    </border>
    <border>
      <left style="thin"/>
      <right style="medium"/>
      <top style="thin"/>
      <bottom style="medium"/>
    </border>
    <border>
      <left style="thin"/>
      <right style="thin"/>
      <top>
        <color indexed="63"/>
      </top>
      <bottom style="thin"/>
    </border>
    <border>
      <left style="medium"/>
      <right style="medium"/>
      <top style="medium"/>
      <bottom>
        <color indexed="63"/>
      </bottom>
    </border>
    <border>
      <left>
        <color indexed="63"/>
      </left>
      <right style="thin"/>
      <top style="thin"/>
      <bottom style="thin"/>
    </border>
    <border>
      <left style="medium"/>
      <right style="medium"/>
      <top style="thin">
        <color indexed="8"/>
      </top>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color indexed="63"/>
      </top>
      <bottom>
        <color indexed="63"/>
      </bottom>
    </border>
    <border>
      <left style="thin"/>
      <right style="thin"/>
      <top style="thin"/>
      <bottom style="medium"/>
    </border>
    <border>
      <left style="thin"/>
      <right style="thin"/>
      <top>
        <color indexed="63"/>
      </top>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Alignment="1">
      <alignment/>
    </xf>
    <xf numFmtId="0" fontId="6" fillId="0" borderId="0" xfId="0" applyFont="1" applyAlignment="1">
      <alignment/>
    </xf>
    <xf numFmtId="0" fontId="10" fillId="0" borderId="0" xfId="0" applyFont="1" applyBorder="1" applyAlignment="1" applyProtection="1">
      <alignment horizontal="right"/>
      <protection hidden="1"/>
    </xf>
    <xf numFmtId="164" fontId="10" fillId="0" borderId="10" xfId="0" applyNumberFormat="1" applyFont="1" applyBorder="1" applyAlignment="1" applyProtection="1">
      <alignment horizontal="center"/>
      <protection hidden="1"/>
    </xf>
    <xf numFmtId="164" fontId="6" fillId="0" borderId="0" xfId="0" applyNumberFormat="1" applyFont="1" applyAlignment="1" applyProtection="1">
      <alignment/>
      <protection hidden="1"/>
    </xf>
    <xf numFmtId="164" fontId="12" fillId="0" borderId="0" xfId="0" applyNumberFormat="1" applyFont="1" applyAlignment="1" applyProtection="1">
      <alignment/>
      <protection hidden="1"/>
    </xf>
    <xf numFmtId="164" fontId="10" fillId="0" borderId="0" xfId="0" applyNumberFormat="1" applyFont="1" applyAlignment="1" applyProtection="1">
      <alignment horizontal="left"/>
      <protection hidden="1"/>
    </xf>
    <xf numFmtId="164" fontId="6" fillId="0" borderId="11" xfId="0" applyNumberFormat="1" applyFont="1" applyBorder="1" applyAlignment="1" applyProtection="1">
      <alignment horizontal="center"/>
      <protection hidden="1"/>
    </xf>
    <xf numFmtId="164" fontId="10" fillId="0" borderId="0" xfId="0" applyNumberFormat="1" applyFont="1" applyBorder="1" applyAlignment="1" applyProtection="1">
      <alignment horizontal="right"/>
      <protection hidden="1"/>
    </xf>
    <xf numFmtId="7" fontId="10" fillId="0" borderId="0" xfId="0" applyNumberFormat="1" applyFont="1" applyBorder="1" applyAlignment="1" applyProtection="1">
      <alignment horizontal="center"/>
      <protection hidden="1"/>
    </xf>
    <xf numFmtId="7" fontId="10" fillId="0" borderId="12" xfId="0" applyNumberFormat="1" applyFont="1" applyBorder="1" applyAlignment="1" applyProtection="1">
      <alignment horizontal="center"/>
      <protection hidden="1"/>
    </xf>
    <xf numFmtId="7" fontId="10" fillId="0" borderId="13" xfId="0" applyNumberFormat="1" applyFont="1" applyBorder="1" applyAlignment="1" applyProtection="1">
      <alignment horizontal="center"/>
      <protection hidden="1"/>
    </xf>
    <xf numFmtId="164" fontId="6" fillId="33" borderId="14" xfId="0" applyNumberFormat="1" applyFont="1" applyFill="1" applyBorder="1" applyAlignment="1" applyProtection="1">
      <alignment horizontal="center"/>
      <protection locked="0"/>
    </xf>
    <xf numFmtId="167" fontId="6" fillId="0" borderId="15" xfId="0" applyNumberFormat="1" applyFont="1" applyBorder="1" applyAlignment="1" applyProtection="1">
      <alignment horizontal="center"/>
      <protection locked="0"/>
    </xf>
    <xf numFmtId="164" fontId="6" fillId="0" borderId="14" xfId="0" applyNumberFormat="1" applyFont="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164" fontId="6" fillId="0" borderId="17" xfId="0" applyNumberFormat="1" applyFont="1" applyBorder="1" applyAlignment="1" applyProtection="1">
      <alignment horizontal="center"/>
      <protection locked="0"/>
    </xf>
    <xf numFmtId="164" fontId="10" fillId="34" borderId="15" xfId="0" applyNumberFormat="1" applyFont="1" applyFill="1" applyBorder="1" applyAlignment="1" applyProtection="1">
      <alignment horizontal="center"/>
      <protection hidden="1"/>
    </xf>
    <xf numFmtId="164" fontId="10" fillId="34" borderId="14" xfId="0" applyNumberFormat="1" applyFont="1" applyFill="1" applyBorder="1" applyAlignment="1" applyProtection="1">
      <alignment horizontal="center"/>
      <protection hidden="1"/>
    </xf>
    <xf numFmtId="7" fontId="6" fillId="0" borderId="0" xfId="0" applyNumberFormat="1" applyFont="1" applyBorder="1" applyAlignment="1" applyProtection="1">
      <alignment horizontal="center"/>
      <protection hidden="1"/>
    </xf>
    <xf numFmtId="164" fontId="6" fillId="0" borderId="14" xfId="0" applyNumberFormat="1" applyFont="1" applyBorder="1" applyAlignment="1" applyProtection="1" quotePrefix="1">
      <alignment horizontal="center"/>
      <protection locked="0"/>
    </xf>
    <xf numFmtId="7" fontId="6" fillId="0" borderId="0" xfId="0" applyNumberFormat="1" applyFont="1" applyBorder="1" applyAlignment="1" applyProtection="1">
      <alignment/>
      <protection hidden="1"/>
    </xf>
    <xf numFmtId="164" fontId="6" fillId="0" borderId="0" xfId="0" applyNumberFormat="1" applyFont="1" applyBorder="1" applyAlignment="1" applyProtection="1">
      <alignment/>
      <protection hidden="1"/>
    </xf>
    <xf numFmtId="164" fontId="6" fillId="0" borderId="13" xfId="0" applyNumberFormat="1" applyFont="1" applyBorder="1" applyAlignment="1" applyProtection="1">
      <alignment/>
      <protection locked="0"/>
    </xf>
    <xf numFmtId="0" fontId="6" fillId="0" borderId="0" xfId="0" applyFont="1" applyBorder="1" applyAlignment="1" applyProtection="1">
      <alignment/>
      <protection hidden="1"/>
    </xf>
    <xf numFmtId="0" fontId="6" fillId="0" borderId="0" xfId="0" applyFont="1" applyFill="1" applyBorder="1" applyAlignment="1" applyProtection="1">
      <alignment/>
      <protection hidden="1"/>
    </xf>
    <xf numFmtId="164" fontId="13" fillId="0" borderId="0" xfId="0" applyNumberFormat="1" applyFont="1" applyFill="1" applyBorder="1" applyAlignment="1" applyProtection="1">
      <alignment/>
      <protection hidden="1"/>
    </xf>
    <xf numFmtId="164" fontId="9" fillId="0" borderId="0" xfId="0" applyNumberFormat="1" applyFont="1" applyFill="1" applyBorder="1" applyAlignment="1" applyProtection="1">
      <alignment horizontal="right"/>
      <protection hidden="1"/>
    </xf>
    <xf numFmtId="165" fontId="6" fillId="0" borderId="0" xfId="0" applyNumberFormat="1" applyFont="1" applyBorder="1" applyAlignment="1" applyProtection="1">
      <alignment horizontal="center"/>
      <protection hidden="1"/>
    </xf>
    <xf numFmtId="0" fontId="10" fillId="0" borderId="0" xfId="0" applyFont="1" applyAlignment="1">
      <alignment/>
    </xf>
    <xf numFmtId="164" fontId="6" fillId="0" borderId="0" xfId="0" applyNumberFormat="1" applyFont="1" applyFill="1" applyBorder="1" applyAlignment="1" applyProtection="1">
      <alignment/>
      <protection hidden="1"/>
    </xf>
    <xf numFmtId="0" fontId="6" fillId="0" borderId="0" xfId="0" applyFont="1" applyAlignment="1" applyProtection="1">
      <alignment/>
      <protection hidden="1"/>
    </xf>
    <xf numFmtId="0" fontId="10" fillId="0" borderId="0" xfId="0" applyFont="1" applyBorder="1" applyAlignment="1" applyProtection="1">
      <alignment horizontal="center"/>
      <protection hidden="1"/>
    </xf>
    <xf numFmtId="164" fontId="10" fillId="0" borderId="0" xfId="0" applyNumberFormat="1" applyFont="1" applyBorder="1" applyAlignment="1" applyProtection="1">
      <alignment/>
      <protection hidden="1"/>
    </xf>
    <xf numFmtId="164" fontId="10" fillId="0" borderId="13" xfId="0" applyNumberFormat="1" applyFont="1" applyBorder="1" applyAlignment="1" applyProtection="1">
      <alignment horizontal="center"/>
      <protection locked="0"/>
    </xf>
    <xf numFmtId="0" fontId="10" fillId="0" borderId="13" xfId="0" applyFont="1" applyBorder="1" applyAlignment="1" applyProtection="1">
      <alignment horizontal="center"/>
      <protection locked="0"/>
    </xf>
    <xf numFmtId="164" fontId="10" fillId="0" borderId="13" xfId="0" applyNumberFormat="1" applyFont="1" applyBorder="1" applyAlignment="1" applyProtection="1">
      <alignment horizontal="left"/>
      <protection locked="0"/>
    </xf>
    <xf numFmtId="0" fontId="0" fillId="0" borderId="0" xfId="0" applyFont="1" applyAlignment="1">
      <alignment/>
    </xf>
    <xf numFmtId="166" fontId="9" fillId="35" borderId="18" xfId="0" applyNumberFormat="1" applyFont="1" applyFill="1" applyBorder="1" applyAlignment="1" applyProtection="1">
      <alignment horizontal="center"/>
      <protection locked="0"/>
    </xf>
    <xf numFmtId="164" fontId="6" fillId="0" borderId="0" xfId="0" applyNumberFormat="1" applyFont="1" applyBorder="1" applyAlignment="1" applyProtection="1" quotePrefix="1">
      <alignment horizontal="center"/>
      <protection hidden="1"/>
    </xf>
    <xf numFmtId="7" fontId="6" fillId="0" borderId="0" xfId="0" applyNumberFormat="1" applyFont="1" applyFill="1" applyBorder="1" applyAlignment="1" applyProtection="1">
      <alignment horizontal="center"/>
      <protection hidden="1"/>
    </xf>
    <xf numFmtId="164" fontId="10" fillId="0" borderId="0" xfId="0" applyNumberFormat="1" applyFont="1" applyAlignment="1" applyProtection="1">
      <alignment horizontal="center"/>
      <protection hidden="1"/>
    </xf>
    <xf numFmtId="0" fontId="0" fillId="0" borderId="0" xfId="0" applyFont="1" applyAlignment="1" applyProtection="1">
      <alignment/>
      <protection hidden="1"/>
    </xf>
    <xf numFmtId="0" fontId="0" fillId="0" borderId="14" xfId="0" applyFont="1" applyBorder="1" applyAlignment="1" applyProtection="1">
      <alignment/>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21" xfId="0" applyFont="1" applyBorder="1" applyAlignment="1" applyProtection="1">
      <alignment/>
      <protection hidden="1"/>
    </xf>
    <xf numFmtId="0" fontId="0" fillId="0" borderId="0" xfId="0" applyFont="1" applyBorder="1" applyAlignment="1" applyProtection="1">
      <alignment/>
      <protection hidden="1"/>
    </xf>
    <xf numFmtId="0" fontId="0" fillId="0" borderId="22" xfId="0" applyFont="1" applyBorder="1" applyAlignment="1" applyProtection="1">
      <alignment horizontal="center"/>
      <protection hidden="1"/>
    </xf>
    <xf numFmtId="0" fontId="0" fillId="0" borderId="23" xfId="0" applyFont="1" applyBorder="1" applyAlignment="1" applyProtection="1">
      <alignment/>
      <protection hidden="1"/>
    </xf>
    <xf numFmtId="0" fontId="0" fillId="0" borderId="24" xfId="0" applyFont="1" applyBorder="1" applyAlignment="1" applyProtection="1">
      <alignment/>
      <protection hidden="1"/>
    </xf>
    <xf numFmtId="0" fontId="0" fillId="0" borderId="0" xfId="0" applyFont="1" applyAlignment="1" applyProtection="1">
      <alignment horizontal="center"/>
      <protection hidden="1"/>
    </xf>
    <xf numFmtId="165" fontId="0" fillId="0" borderId="0" xfId="0" applyNumberFormat="1" applyFont="1" applyAlignment="1" applyProtection="1">
      <alignment/>
      <protection hidden="1"/>
    </xf>
    <xf numFmtId="165" fontId="0" fillId="0" borderId="14" xfId="0" applyNumberFormat="1" applyFont="1" applyBorder="1" applyAlignment="1" applyProtection="1">
      <alignment/>
      <protection hidden="1"/>
    </xf>
    <xf numFmtId="164" fontId="1" fillId="0" borderId="0" xfId="0" applyNumberFormat="1" applyFont="1" applyAlignment="1" applyProtection="1" quotePrefix="1">
      <alignment horizontal="left"/>
      <protection hidden="1"/>
    </xf>
    <xf numFmtId="0" fontId="0" fillId="0" borderId="0" xfId="0" applyAlignment="1" applyProtection="1">
      <alignment/>
      <protection hidden="1"/>
    </xf>
    <xf numFmtId="0" fontId="10" fillId="0" borderId="0" xfId="0" applyFont="1" applyAlignment="1" applyProtection="1">
      <alignment horizontal="center"/>
      <protection hidden="1"/>
    </xf>
    <xf numFmtId="0" fontId="10" fillId="0" borderId="25" xfId="0" applyFont="1" applyBorder="1" applyAlignment="1" applyProtection="1">
      <alignment horizontal="left"/>
      <protection hidden="1"/>
    </xf>
    <xf numFmtId="0" fontId="10" fillId="0" borderId="20" xfId="0" applyFont="1" applyBorder="1" applyAlignment="1" applyProtection="1">
      <alignment horizontal="center"/>
      <protection hidden="1"/>
    </xf>
    <xf numFmtId="0" fontId="10" fillId="0" borderId="21" xfId="0" applyFont="1" applyBorder="1" applyAlignment="1" applyProtection="1">
      <alignment horizontal="left"/>
      <protection hidden="1"/>
    </xf>
    <xf numFmtId="0" fontId="10" fillId="0" borderId="22" xfId="0" applyFont="1" applyBorder="1" applyAlignment="1" applyProtection="1">
      <alignment horizontal="center"/>
      <protection hidden="1"/>
    </xf>
    <xf numFmtId="164" fontId="10" fillId="0" borderId="0" xfId="0" applyNumberFormat="1" applyFont="1" applyBorder="1" applyAlignment="1" applyProtection="1">
      <alignment horizontal="center"/>
      <protection hidden="1"/>
    </xf>
    <xf numFmtId="0" fontId="10" fillId="0" borderId="23" xfId="0" applyFont="1" applyBorder="1" applyAlignment="1" applyProtection="1">
      <alignment horizontal="left"/>
      <protection hidden="1"/>
    </xf>
    <xf numFmtId="0" fontId="10" fillId="0" borderId="26" xfId="0" applyFont="1" applyBorder="1" applyAlignment="1" applyProtection="1">
      <alignment horizontal="center"/>
      <protection hidden="1"/>
    </xf>
    <xf numFmtId="164" fontId="5" fillId="0" borderId="0" xfId="0" applyNumberFormat="1" applyFont="1" applyAlignment="1" applyProtection="1" quotePrefix="1">
      <alignment horizontal="right"/>
      <protection hidden="1"/>
    </xf>
    <xf numFmtId="164" fontId="6" fillId="0" borderId="0" xfId="0" applyNumberFormat="1" applyFont="1" applyBorder="1" applyAlignment="1" applyProtection="1">
      <alignment/>
      <protection hidden="1"/>
    </xf>
    <xf numFmtId="164" fontId="5" fillId="0" borderId="0" xfId="0" applyNumberFormat="1" applyFont="1" applyAlignment="1" applyProtection="1">
      <alignment horizontal="left"/>
      <protection hidden="1"/>
    </xf>
    <xf numFmtId="164" fontId="2" fillId="0" borderId="0" xfId="0" applyNumberFormat="1" applyFont="1" applyAlignment="1" applyProtection="1">
      <alignment horizontal="center"/>
      <protection hidden="1"/>
    </xf>
    <xf numFmtId="164" fontId="2" fillId="0" borderId="0" xfId="0" applyNumberFormat="1" applyFont="1" applyBorder="1" applyAlignment="1" applyProtection="1">
      <alignment/>
      <protection hidden="1"/>
    </xf>
    <xf numFmtId="0" fontId="6" fillId="0" borderId="0" xfId="0" applyFont="1" applyAlignment="1" applyProtection="1">
      <alignment/>
      <protection hidden="1"/>
    </xf>
    <xf numFmtId="164" fontId="6" fillId="0" borderId="0" xfId="0" applyNumberFormat="1" applyFont="1" applyAlignment="1" applyProtection="1">
      <alignment/>
      <protection hidden="1"/>
    </xf>
    <xf numFmtId="164" fontId="6" fillId="0" borderId="27" xfId="0" applyNumberFormat="1" applyFont="1" applyBorder="1" applyAlignment="1" applyProtection="1">
      <alignment/>
      <protection hidden="1"/>
    </xf>
    <xf numFmtId="164" fontId="5" fillId="0" borderId="27" xfId="0" applyNumberFormat="1" applyFont="1" applyBorder="1" applyAlignment="1" applyProtection="1">
      <alignment/>
      <protection hidden="1"/>
    </xf>
    <xf numFmtId="1" fontId="9" fillId="36" borderId="28" xfId="0" applyNumberFormat="1" applyFont="1" applyFill="1" applyBorder="1" applyAlignment="1" applyProtection="1">
      <alignment horizontal="center"/>
      <protection hidden="1"/>
    </xf>
    <xf numFmtId="164" fontId="11" fillId="0" borderId="0" xfId="0" applyNumberFormat="1" applyFont="1" applyAlignment="1" applyProtection="1">
      <alignment horizontal="left"/>
      <protection hidden="1"/>
    </xf>
    <xf numFmtId="164" fontId="10" fillId="0" borderId="29" xfId="0" applyNumberFormat="1" applyFont="1" applyBorder="1" applyAlignment="1" applyProtection="1">
      <alignment horizontal="center"/>
      <protection hidden="1"/>
    </xf>
    <xf numFmtId="164" fontId="10" fillId="0" borderId="30" xfId="0" applyNumberFormat="1" applyFont="1" applyBorder="1" applyAlignment="1" applyProtection="1">
      <alignment horizontal="center"/>
      <protection hidden="1"/>
    </xf>
    <xf numFmtId="164" fontId="10" fillId="0" borderId="31" xfId="0" applyNumberFormat="1" applyFont="1" applyBorder="1" applyAlignment="1" applyProtection="1">
      <alignment horizontal="center"/>
      <protection hidden="1"/>
    </xf>
    <xf numFmtId="164" fontId="12" fillId="0" borderId="0" xfId="0" applyNumberFormat="1" applyFont="1" applyAlignment="1" applyProtection="1">
      <alignment horizontal="left"/>
      <protection hidden="1"/>
    </xf>
    <xf numFmtId="164" fontId="10" fillId="0" borderId="32" xfId="0" applyNumberFormat="1" applyFont="1" applyBorder="1" applyAlignment="1" applyProtection="1">
      <alignment horizontal="center"/>
      <protection hidden="1"/>
    </xf>
    <xf numFmtId="164" fontId="6" fillId="0" borderId="0" xfId="0" applyNumberFormat="1" applyFont="1" applyAlignment="1" applyProtection="1">
      <alignment horizontal="left"/>
      <protection hidden="1"/>
    </xf>
    <xf numFmtId="167" fontId="6" fillId="0" borderId="15" xfId="0" applyNumberFormat="1" applyFont="1" applyBorder="1" applyAlignment="1" applyProtection="1">
      <alignment horizontal="center"/>
      <protection hidden="1"/>
    </xf>
    <xf numFmtId="167" fontId="6" fillId="36" borderId="33" xfId="0" applyNumberFormat="1" applyFont="1" applyFill="1" applyBorder="1" applyAlignment="1" applyProtection="1">
      <alignment horizontal="center"/>
      <protection hidden="1"/>
    </xf>
    <xf numFmtId="7" fontId="6" fillId="36" borderId="34" xfId="0" applyNumberFormat="1" applyFont="1" applyFill="1" applyBorder="1" applyAlignment="1" applyProtection="1">
      <alignment horizontal="center"/>
      <protection hidden="1"/>
    </xf>
    <xf numFmtId="7" fontId="6" fillId="36" borderId="14" xfId="0" applyNumberFormat="1" applyFont="1" applyFill="1" applyBorder="1" applyAlignment="1" applyProtection="1">
      <alignment horizontal="center"/>
      <protection hidden="1"/>
    </xf>
    <xf numFmtId="7" fontId="6" fillId="0" borderId="17" xfId="0" applyNumberFormat="1" applyFont="1" applyBorder="1" applyAlignment="1" applyProtection="1">
      <alignment horizontal="center"/>
      <protection hidden="1"/>
    </xf>
    <xf numFmtId="167" fontId="6" fillId="36" borderId="35" xfId="0" applyNumberFormat="1" applyFont="1" applyFill="1" applyBorder="1" applyAlignment="1" applyProtection="1">
      <alignment horizontal="center"/>
      <protection hidden="1"/>
    </xf>
    <xf numFmtId="7" fontId="6" fillId="0" borderId="14" xfId="0" applyNumberFormat="1" applyFont="1" applyBorder="1" applyAlignment="1" applyProtection="1">
      <alignment horizontal="center"/>
      <protection hidden="1"/>
    </xf>
    <xf numFmtId="1" fontId="10" fillId="34" borderId="14" xfId="0" applyNumberFormat="1" applyFont="1" applyFill="1" applyBorder="1" applyAlignment="1" applyProtection="1">
      <alignment horizontal="center"/>
      <protection hidden="1"/>
    </xf>
    <xf numFmtId="167" fontId="6" fillId="36" borderId="36" xfId="0" applyNumberFormat="1" applyFont="1" applyFill="1" applyBorder="1" applyAlignment="1" applyProtection="1">
      <alignment horizontal="center"/>
      <protection hidden="1"/>
    </xf>
    <xf numFmtId="7" fontId="6" fillId="36" borderId="20" xfId="0" applyNumberFormat="1" applyFont="1" applyFill="1" applyBorder="1" applyAlignment="1" applyProtection="1">
      <alignment horizontal="center"/>
      <protection hidden="1"/>
    </xf>
    <xf numFmtId="0" fontId="10" fillId="0" borderId="0" xfId="0" applyFont="1" applyAlignment="1" applyProtection="1">
      <alignment horizontal="right"/>
      <protection hidden="1"/>
    </xf>
    <xf numFmtId="165" fontId="6" fillId="34" borderId="28" xfId="0" applyNumberFormat="1" applyFont="1" applyFill="1" applyBorder="1" applyAlignment="1" applyProtection="1">
      <alignment horizontal="center"/>
      <protection hidden="1"/>
    </xf>
    <xf numFmtId="2" fontId="10" fillId="36" borderId="14" xfId="0" applyNumberFormat="1" applyFont="1" applyFill="1" applyBorder="1" applyAlignment="1" applyProtection="1">
      <alignment horizontal="center"/>
      <protection hidden="1"/>
    </xf>
    <xf numFmtId="165" fontId="10" fillId="0" borderId="0" xfId="0" applyNumberFormat="1" applyFont="1" applyBorder="1" applyAlignment="1" applyProtection="1">
      <alignment horizontal="right"/>
      <protection hidden="1"/>
    </xf>
    <xf numFmtId="164" fontId="10" fillId="0" borderId="0" xfId="0" applyNumberFormat="1" applyFont="1" applyBorder="1" applyAlignment="1" applyProtection="1">
      <alignment horizontal="left"/>
      <protection hidden="1"/>
    </xf>
    <xf numFmtId="167" fontId="10" fillId="33" borderId="0" xfId="0" applyNumberFormat="1" applyFont="1" applyFill="1" applyBorder="1" applyAlignment="1" applyProtection="1">
      <alignment horizontal="center"/>
      <protection hidden="1"/>
    </xf>
    <xf numFmtId="165" fontId="6" fillId="0" borderId="0" xfId="0" applyNumberFormat="1" applyFont="1" applyFill="1" applyBorder="1" applyAlignment="1" applyProtection="1">
      <alignment horizontal="center"/>
      <protection hidden="1"/>
    </xf>
    <xf numFmtId="10" fontId="6" fillId="36" borderId="28" xfId="0" applyNumberFormat="1" applyFont="1" applyFill="1" applyBorder="1" applyAlignment="1" applyProtection="1">
      <alignment horizontal="center"/>
      <protection hidden="1"/>
    </xf>
    <xf numFmtId="165" fontId="6" fillId="36" borderId="28" xfId="0" applyNumberFormat="1" applyFont="1" applyFill="1" applyBorder="1" applyAlignment="1" applyProtection="1">
      <alignment horizontal="center"/>
      <protection hidden="1"/>
    </xf>
    <xf numFmtId="167" fontId="10" fillId="0" borderId="0" xfId="0" applyNumberFormat="1" applyFont="1" applyBorder="1" applyAlignment="1" applyProtection="1">
      <alignment horizontal="center"/>
      <protection hidden="1"/>
    </xf>
    <xf numFmtId="7" fontId="9" fillId="36" borderId="28" xfId="0" applyNumberFormat="1" applyFont="1" applyFill="1" applyBorder="1" applyAlignment="1" applyProtection="1">
      <alignment horizontal="center"/>
      <protection hidden="1"/>
    </xf>
    <xf numFmtId="7" fontId="10" fillId="0" borderId="0" xfId="0" applyNumberFormat="1" applyFont="1" applyBorder="1" applyAlignment="1" applyProtection="1">
      <alignment horizontal="left"/>
      <protection hidden="1"/>
    </xf>
    <xf numFmtId="164" fontId="6" fillId="0" borderId="0" xfId="0" applyNumberFormat="1" applyFont="1" applyAlignment="1" applyProtection="1">
      <alignment horizontal="center"/>
      <protection hidden="1"/>
    </xf>
    <xf numFmtId="7" fontId="6" fillId="0" borderId="0" xfId="0" applyNumberFormat="1" applyFont="1" applyAlignment="1" applyProtection="1">
      <alignment horizontal="left"/>
      <protection hidden="1"/>
    </xf>
    <xf numFmtId="167" fontId="10" fillId="0" borderId="10" xfId="0" applyNumberFormat="1" applyFont="1" applyBorder="1" applyAlignment="1" applyProtection="1">
      <alignment horizontal="center"/>
      <protection hidden="1"/>
    </xf>
    <xf numFmtId="0" fontId="6" fillId="0" borderId="37" xfId="0" applyFont="1" applyBorder="1" applyAlignment="1" applyProtection="1">
      <alignment/>
      <protection hidden="1"/>
    </xf>
    <xf numFmtId="164" fontId="10" fillId="0" borderId="37" xfId="0" applyNumberFormat="1" applyFont="1" applyBorder="1" applyAlignment="1" applyProtection="1">
      <alignment horizontal="right"/>
      <protection hidden="1"/>
    </xf>
    <xf numFmtId="167" fontId="9" fillId="36" borderId="28" xfId="0" applyNumberFormat="1" applyFont="1" applyFill="1" applyBorder="1" applyAlignment="1" applyProtection="1">
      <alignment horizontal="center"/>
      <protection hidden="1"/>
    </xf>
    <xf numFmtId="0" fontId="6" fillId="0" borderId="38" xfId="0" applyFont="1" applyBorder="1" applyAlignment="1" applyProtection="1">
      <alignment/>
      <protection hidden="1"/>
    </xf>
    <xf numFmtId="167" fontId="6" fillId="36" borderId="14" xfId="0" applyNumberFormat="1" applyFont="1" applyFill="1" applyBorder="1" applyAlignment="1" applyProtection="1">
      <alignment horizontal="center"/>
      <protection hidden="1"/>
    </xf>
    <xf numFmtId="164" fontId="10" fillId="0" borderId="0" xfId="0" applyNumberFormat="1" applyFont="1" applyAlignment="1" applyProtection="1" quotePrefix="1">
      <alignment horizontal="left"/>
      <protection hidden="1"/>
    </xf>
    <xf numFmtId="7" fontId="10" fillId="0" borderId="37" xfId="0" applyNumberFormat="1" applyFont="1" applyBorder="1" applyAlignment="1" applyProtection="1">
      <alignment horizontal="right"/>
      <protection hidden="1"/>
    </xf>
    <xf numFmtId="7" fontId="6" fillId="0" borderId="13" xfId="0" applyNumberFormat="1" applyFont="1" applyFill="1" applyBorder="1" applyAlignment="1" applyProtection="1">
      <alignment horizontal="center"/>
      <protection hidden="1"/>
    </xf>
    <xf numFmtId="164" fontId="6" fillId="0" borderId="39" xfId="0" applyNumberFormat="1" applyFont="1" applyBorder="1" applyAlignment="1" applyProtection="1">
      <alignment/>
      <protection hidden="1"/>
    </xf>
    <xf numFmtId="7" fontId="10" fillId="0" borderId="0" xfId="0" applyNumberFormat="1" applyFont="1" applyAlignment="1" applyProtection="1">
      <alignment horizontal="center"/>
      <protection hidden="1"/>
    </xf>
    <xf numFmtId="165" fontId="6" fillId="0" borderId="14" xfId="0" applyNumberFormat="1" applyFont="1" applyBorder="1" applyAlignment="1" applyProtection="1">
      <alignment horizontal="center"/>
      <protection hidden="1"/>
    </xf>
    <xf numFmtId="164" fontId="6" fillId="0" borderId="0"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168" fontId="6" fillId="0" borderId="0" xfId="0" applyNumberFormat="1" applyFont="1" applyFill="1" applyBorder="1" applyAlignment="1" applyProtection="1">
      <alignment horizontal="center"/>
      <protection hidden="1"/>
    </xf>
    <xf numFmtId="7" fontId="6" fillId="0" borderId="0" xfId="0" applyNumberFormat="1" applyFont="1" applyAlignment="1" applyProtection="1">
      <alignment/>
      <protection hidden="1"/>
    </xf>
    <xf numFmtId="165" fontId="6" fillId="36" borderId="33" xfId="0" applyNumberFormat="1" applyFont="1" applyFill="1" applyBorder="1" applyAlignment="1" applyProtection="1">
      <alignment horizontal="center"/>
      <protection hidden="1"/>
    </xf>
    <xf numFmtId="0" fontId="10" fillId="0" borderId="0" xfId="0" applyFont="1" applyAlignment="1" applyProtection="1">
      <alignment horizontal="left"/>
      <protection hidden="1"/>
    </xf>
    <xf numFmtId="0" fontId="10" fillId="0" borderId="0" xfId="0" applyFont="1" applyAlignment="1" applyProtection="1">
      <alignment/>
      <protection hidden="1"/>
    </xf>
    <xf numFmtId="0" fontId="6" fillId="0" borderId="0" xfId="0" applyFont="1" applyAlignment="1" applyProtection="1">
      <alignment horizontal="center"/>
      <protection hidden="1"/>
    </xf>
    <xf numFmtId="164" fontId="6" fillId="0" borderId="13" xfId="0" applyNumberFormat="1" applyFont="1" applyBorder="1" applyAlignment="1" applyProtection="1">
      <alignment/>
      <protection hidden="1"/>
    </xf>
    <xf numFmtId="166" fontId="6" fillId="36" borderId="14" xfId="0" applyNumberFormat="1" applyFont="1" applyFill="1" applyBorder="1" applyAlignment="1" applyProtection="1">
      <alignment horizontal="center"/>
      <protection hidden="1"/>
    </xf>
    <xf numFmtId="165" fontId="6" fillId="36" borderId="14" xfId="0" applyNumberFormat="1" applyFont="1" applyFill="1" applyBorder="1" applyAlignment="1" applyProtection="1">
      <alignment horizontal="center"/>
      <protection hidden="1"/>
    </xf>
    <xf numFmtId="15" fontId="6" fillId="0" borderId="0" xfId="0" applyNumberFormat="1" applyFont="1" applyAlignment="1" applyProtection="1">
      <alignment horizontal="left"/>
      <protection hidden="1"/>
    </xf>
    <xf numFmtId="164" fontId="6" fillId="0" borderId="0" xfId="0" applyNumberFormat="1" applyFont="1" applyBorder="1" applyAlignment="1" applyProtection="1">
      <alignment horizontal="center"/>
      <protection locked="0"/>
    </xf>
    <xf numFmtId="164" fontId="6" fillId="0" borderId="0" xfId="0" applyNumberFormat="1" applyFont="1" applyBorder="1" applyAlignment="1" applyProtection="1" quotePrefix="1">
      <alignment horizontal="center"/>
      <protection locked="0"/>
    </xf>
    <xf numFmtId="167" fontId="6" fillId="0" borderId="0" xfId="0" applyNumberFormat="1" applyFont="1" applyBorder="1" applyAlignment="1" applyProtection="1">
      <alignment horizontal="center"/>
      <protection hidden="1"/>
    </xf>
    <xf numFmtId="167" fontId="6" fillId="34" borderId="28" xfId="0" applyNumberFormat="1" applyFont="1" applyFill="1" applyBorder="1" applyAlignment="1" applyProtection="1">
      <alignment horizontal="center"/>
      <protection hidden="1"/>
    </xf>
    <xf numFmtId="168" fontId="6" fillId="34" borderId="28" xfId="0" applyNumberFormat="1" applyFont="1" applyFill="1" applyBorder="1" applyAlignment="1" applyProtection="1">
      <alignment horizontal="center"/>
      <protection hidden="1"/>
    </xf>
    <xf numFmtId="167" fontId="6" fillId="0" borderId="29" xfId="0" applyNumberFormat="1" applyFont="1" applyFill="1" applyBorder="1" applyAlignment="1" applyProtection="1">
      <alignment horizontal="center"/>
      <protection hidden="1"/>
    </xf>
    <xf numFmtId="7" fontId="6" fillId="0" borderId="29" xfId="0" applyNumberFormat="1" applyFont="1" applyFill="1" applyBorder="1" applyAlignment="1" applyProtection="1">
      <alignment horizontal="center"/>
      <protection hidden="1"/>
    </xf>
    <xf numFmtId="7" fontId="9" fillId="34" borderId="15" xfId="0" applyNumberFormat="1" applyFont="1" applyFill="1" applyBorder="1" applyAlignment="1" applyProtection="1">
      <alignment horizontal="center"/>
      <protection hidden="1"/>
    </xf>
    <xf numFmtId="165" fontId="9" fillId="34" borderId="28" xfId="0" applyNumberFormat="1" applyFont="1" applyFill="1" applyBorder="1" applyAlignment="1" applyProtection="1">
      <alignment horizontal="center"/>
      <protection hidden="1"/>
    </xf>
    <xf numFmtId="0" fontId="10" fillId="0" borderId="0" xfId="0" applyFont="1" applyBorder="1" applyAlignment="1" applyProtection="1">
      <alignment horizontal="left"/>
      <protection hidden="1"/>
    </xf>
    <xf numFmtId="164" fontId="10" fillId="0" borderId="40" xfId="0" applyNumberFormat="1" applyFont="1" applyBorder="1" applyAlignment="1" applyProtection="1">
      <alignment horizontal="left"/>
      <protection locked="0"/>
    </xf>
    <xf numFmtId="164" fontId="10" fillId="0" borderId="40" xfId="0" applyNumberFormat="1" applyFont="1" applyBorder="1" applyAlignment="1" applyProtection="1">
      <alignment/>
      <protection locked="0"/>
    </xf>
    <xf numFmtId="164" fontId="10" fillId="0" borderId="13" xfId="0" applyNumberFormat="1" applyFont="1" applyBorder="1" applyAlignment="1" applyProtection="1">
      <alignment/>
      <protection locked="0"/>
    </xf>
    <xf numFmtId="0" fontId="6" fillId="0" borderId="13" xfId="0" applyFont="1" applyBorder="1" applyAlignment="1" applyProtection="1">
      <alignment/>
      <protection hidden="1"/>
    </xf>
    <xf numFmtId="0" fontId="10" fillId="0" borderId="13" xfId="0" applyFont="1" applyBorder="1" applyAlignment="1" applyProtection="1">
      <alignment/>
      <protection hidden="1"/>
    </xf>
    <xf numFmtId="0" fontId="6" fillId="0" borderId="40" xfId="0" applyFont="1" applyBorder="1" applyAlignment="1" applyProtection="1">
      <alignment/>
      <protection hidden="1"/>
    </xf>
    <xf numFmtId="0" fontId="10" fillId="0" borderId="40" xfId="0" applyFont="1" applyBorder="1" applyAlignment="1" applyProtection="1">
      <alignment/>
      <protection hidden="1"/>
    </xf>
    <xf numFmtId="0" fontId="10" fillId="0" borderId="0" xfId="0" applyFont="1" applyAlignment="1" applyProtection="1">
      <alignment/>
      <protection hidden="1"/>
    </xf>
    <xf numFmtId="49" fontId="10" fillId="0" borderId="0" xfId="0" applyNumberFormat="1" applyFont="1" applyBorder="1" applyAlignment="1" applyProtection="1">
      <alignment horizontal="center"/>
      <protection locked="0"/>
    </xf>
    <xf numFmtId="0" fontId="6" fillId="0" borderId="0" xfId="0" applyFont="1" applyBorder="1" applyAlignment="1" applyProtection="1">
      <alignment/>
      <protection locked="0"/>
    </xf>
    <xf numFmtId="0" fontId="10" fillId="0" borderId="13" xfId="0" applyNumberFormat="1" applyFont="1" applyBorder="1" applyAlignment="1" applyProtection="1">
      <alignment horizontal="center"/>
      <protection locked="0"/>
    </xf>
    <xf numFmtId="164" fontId="9" fillId="0" borderId="0" xfId="0" applyNumberFormat="1" applyFont="1" applyBorder="1" applyAlignment="1" applyProtection="1">
      <alignment/>
      <protection hidden="1"/>
    </xf>
    <xf numFmtId="164" fontId="9" fillId="0" borderId="38" xfId="0" applyNumberFormat="1" applyFont="1" applyBorder="1" applyAlignment="1" applyProtection="1">
      <alignment/>
      <protection hidden="1"/>
    </xf>
    <xf numFmtId="0" fontId="9" fillId="0" borderId="0" xfId="0" applyFont="1" applyBorder="1" applyAlignment="1" applyProtection="1">
      <alignment/>
      <protection hidden="1"/>
    </xf>
    <xf numFmtId="0" fontId="9" fillId="0" borderId="38" xfId="0" applyFont="1" applyBorder="1" applyAlignment="1" applyProtection="1">
      <alignment/>
      <protection hidden="1"/>
    </xf>
    <xf numFmtId="164" fontId="10" fillId="0" borderId="18" xfId="0" applyNumberFormat="1" applyFont="1" applyBorder="1" applyAlignment="1" applyProtection="1">
      <alignment/>
      <protection hidden="1"/>
    </xf>
    <xf numFmtId="164" fontId="10" fillId="0" borderId="10" xfId="0" applyNumberFormat="1" applyFont="1" applyBorder="1" applyAlignment="1" applyProtection="1">
      <alignment/>
      <protection hidden="1"/>
    </xf>
    <xf numFmtId="164" fontId="10" fillId="0" borderId="0" xfId="0" applyNumberFormat="1" applyFont="1" applyBorder="1" applyAlignment="1" applyProtection="1">
      <alignment/>
      <protection hidden="1"/>
    </xf>
    <xf numFmtId="0" fontId="6" fillId="0" borderId="0" xfId="0" applyFont="1" applyFill="1" applyAlignment="1" applyProtection="1">
      <alignment/>
      <protection hidden="1"/>
    </xf>
    <xf numFmtId="0" fontId="10" fillId="0" borderId="0" xfId="0" applyFont="1" applyFill="1" applyBorder="1" applyAlignment="1" applyProtection="1">
      <alignment horizontal="right"/>
      <protection hidden="1"/>
    </xf>
    <xf numFmtId="0" fontId="6" fillId="0" borderId="0" xfId="0" applyFont="1" applyFill="1" applyAlignment="1">
      <alignment/>
    </xf>
    <xf numFmtId="0" fontId="10" fillId="0" borderId="0" xfId="0" applyFont="1" applyFill="1" applyAlignment="1" applyProtection="1">
      <alignment horizontal="center"/>
      <protection hidden="1"/>
    </xf>
    <xf numFmtId="0" fontId="0" fillId="0" borderId="0" xfId="0" applyFill="1" applyAlignment="1">
      <alignment/>
    </xf>
    <xf numFmtId="0" fontId="10" fillId="0" borderId="0" xfId="0" applyFont="1" applyFill="1" applyAlignment="1" applyProtection="1">
      <alignment/>
      <protection hidden="1"/>
    </xf>
    <xf numFmtId="164" fontId="6" fillId="37" borderId="0" xfId="0" applyNumberFormat="1" applyFont="1" applyFill="1" applyAlignment="1" applyProtection="1">
      <alignment horizontal="left"/>
      <protection hidden="1"/>
    </xf>
    <xf numFmtId="0" fontId="6" fillId="37" borderId="0" xfId="0" applyFont="1" applyFill="1" applyAlignment="1" applyProtection="1">
      <alignment/>
      <protection hidden="1"/>
    </xf>
    <xf numFmtId="7" fontId="6" fillId="37" borderId="16" xfId="0" applyNumberFormat="1" applyFont="1" applyFill="1" applyBorder="1" applyAlignment="1" applyProtection="1">
      <alignment horizontal="center"/>
      <protection hidden="1"/>
    </xf>
    <xf numFmtId="164" fontId="6" fillId="37" borderId="15" xfId="0" applyNumberFormat="1" applyFont="1" applyFill="1" applyBorder="1" applyAlignment="1" applyProtection="1">
      <alignment horizontal="center"/>
      <protection locked="0"/>
    </xf>
    <xf numFmtId="164" fontId="6" fillId="37" borderId="14" xfId="0" applyNumberFormat="1" applyFont="1" applyFill="1" applyBorder="1" applyAlignment="1" applyProtection="1">
      <alignment horizontal="center"/>
      <protection locked="0"/>
    </xf>
    <xf numFmtId="167" fontId="6" fillId="37" borderId="15" xfId="0" applyNumberFormat="1" applyFont="1" applyFill="1" applyBorder="1" applyAlignment="1" applyProtection="1">
      <alignment horizontal="center"/>
      <protection locked="0"/>
    </xf>
    <xf numFmtId="167" fontId="6" fillId="37" borderId="33" xfId="0" applyNumberFormat="1" applyFont="1" applyFill="1" applyBorder="1" applyAlignment="1" applyProtection="1">
      <alignment horizontal="center"/>
      <protection hidden="1"/>
    </xf>
    <xf numFmtId="7" fontId="6" fillId="37" borderId="34" xfId="0" applyNumberFormat="1" applyFont="1" applyFill="1" applyBorder="1" applyAlignment="1" applyProtection="1">
      <alignment horizontal="center"/>
      <protection hidden="1"/>
    </xf>
    <xf numFmtId="7" fontId="6" fillId="37" borderId="14" xfId="0" applyNumberFormat="1" applyFont="1" applyFill="1" applyBorder="1" applyAlignment="1" applyProtection="1">
      <alignment horizontal="center"/>
      <protection hidden="1"/>
    </xf>
    <xf numFmtId="0" fontId="3" fillId="37" borderId="0" xfId="0" applyFont="1" applyFill="1" applyAlignment="1" applyProtection="1">
      <alignment horizontal="center"/>
      <protection hidden="1"/>
    </xf>
    <xf numFmtId="0" fontId="4" fillId="37" borderId="0" xfId="0" applyFont="1" applyFill="1" applyBorder="1" applyAlignment="1" applyProtection="1">
      <alignment/>
      <protection hidden="1"/>
    </xf>
    <xf numFmtId="165" fontId="10" fillId="36" borderId="14" xfId="0" applyNumberFormat="1" applyFont="1" applyFill="1" applyBorder="1" applyAlignment="1" applyProtection="1">
      <alignment horizontal="center"/>
      <protection hidden="1"/>
    </xf>
    <xf numFmtId="164" fontId="6" fillId="0" borderId="0" xfId="0" applyNumberFormat="1" applyFont="1" applyAlignment="1" applyProtection="1">
      <alignment horizontal="left"/>
      <protection hidden="1"/>
    </xf>
    <xf numFmtId="44" fontId="6" fillId="0" borderId="0" xfId="44" applyFont="1" applyAlignment="1">
      <alignment/>
    </xf>
    <xf numFmtId="43" fontId="6" fillId="0" borderId="0" xfId="42" applyNumberFormat="1" applyFont="1" applyAlignment="1">
      <alignment/>
    </xf>
    <xf numFmtId="0" fontId="10" fillId="0" borderId="0" xfId="0" applyFont="1" applyBorder="1" applyAlignment="1" applyProtection="1">
      <alignment horizontal="center"/>
      <protection locked="0"/>
    </xf>
    <xf numFmtId="164" fontId="23" fillId="0" borderId="0" xfId="0" applyNumberFormat="1" applyFont="1" applyAlignment="1" applyProtection="1">
      <alignment horizontal="left" vertical="top"/>
      <protection hidden="1"/>
    </xf>
    <xf numFmtId="0" fontId="10" fillId="0" borderId="13" xfId="0" applyFont="1" applyBorder="1" applyAlignment="1" applyProtection="1">
      <alignment horizontal="left"/>
      <protection hidden="1"/>
    </xf>
    <xf numFmtId="0" fontId="10" fillId="0" borderId="13" xfId="0" applyFont="1" applyBorder="1" applyAlignment="1" applyProtection="1">
      <alignment horizontal="center"/>
      <protection hidden="1"/>
    </xf>
    <xf numFmtId="164" fontId="10" fillId="0" borderId="0" xfId="0" applyNumberFormat="1" applyFont="1" applyBorder="1" applyAlignment="1" applyProtection="1">
      <alignment horizontal="center"/>
      <protection locked="0"/>
    </xf>
    <xf numFmtId="0" fontId="10" fillId="0" borderId="0" xfId="0" applyNumberFormat="1" applyFont="1" applyBorder="1" applyAlignment="1" applyProtection="1">
      <alignment horizontal="center"/>
      <protection locked="0"/>
    </xf>
    <xf numFmtId="0" fontId="10" fillId="0" borderId="0" xfId="0" applyFont="1" applyBorder="1" applyAlignment="1" applyProtection="1">
      <alignment/>
      <protection hidden="1"/>
    </xf>
    <xf numFmtId="167" fontId="6" fillId="36" borderId="28" xfId="0" applyNumberFormat="1" applyFont="1" applyFill="1" applyBorder="1" applyAlignment="1" applyProtection="1">
      <alignment horizontal="center"/>
      <protection hidden="1"/>
    </xf>
    <xf numFmtId="0" fontId="6" fillId="0" borderId="0" xfId="0" applyFont="1" applyBorder="1" applyAlignment="1">
      <alignment/>
    </xf>
    <xf numFmtId="1" fontId="9" fillId="0" borderId="0" xfId="0" applyNumberFormat="1" applyFont="1" applyFill="1" applyBorder="1" applyAlignment="1" applyProtection="1">
      <alignment horizontal="center"/>
      <protection hidden="1"/>
    </xf>
    <xf numFmtId="166" fontId="9" fillId="0" borderId="0" xfId="0" applyNumberFormat="1" applyFont="1" applyFill="1" applyBorder="1" applyAlignment="1" applyProtection="1">
      <alignment horizontal="center"/>
      <protection locked="0"/>
    </xf>
    <xf numFmtId="167" fontId="6" fillId="37" borderId="41" xfId="0" applyNumberFormat="1" applyFont="1" applyFill="1" applyBorder="1" applyAlignment="1" applyProtection="1">
      <alignment horizontal="center"/>
      <protection hidden="1"/>
    </xf>
    <xf numFmtId="164" fontId="10" fillId="0" borderId="42" xfId="0" applyNumberFormat="1" applyFont="1" applyBorder="1" applyAlignment="1" applyProtection="1">
      <alignment horizontal="center"/>
      <protection hidden="1"/>
    </xf>
    <xf numFmtId="164" fontId="10" fillId="0" borderId="43" xfId="0" applyNumberFormat="1" applyFont="1" applyBorder="1" applyAlignment="1" applyProtection="1">
      <alignment horizontal="center"/>
      <protection hidden="1"/>
    </xf>
    <xf numFmtId="1" fontId="9" fillId="0" borderId="28" xfId="0" applyNumberFormat="1" applyFont="1" applyFill="1" applyBorder="1" applyAlignment="1" applyProtection="1">
      <alignment horizontal="center"/>
      <protection hidden="1"/>
    </xf>
    <xf numFmtId="166" fontId="6" fillId="0" borderId="0" xfId="0" applyNumberFormat="1" applyFont="1" applyFill="1" applyBorder="1" applyAlignment="1" applyProtection="1">
      <alignment horizontal="center"/>
      <protection hidden="1"/>
    </xf>
    <xf numFmtId="164" fontId="24" fillId="34" borderId="14" xfId="0" applyNumberFormat="1" applyFont="1" applyFill="1" applyBorder="1" applyAlignment="1" applyProtection="1">
      <alignment horizontal="center"/>
      <protection hidden="1"/>
    </xf>
    <xf numFmtId="0" fontId="10" fillId="0" borderId="0" xfId="0" applyFont="1" applyBorder="1" applyAlignment="1" applyProtection="1">
      <alignment horizontal="left"/>
      <protection locked="0"/>
    </xf>
    <xf numFmtId="0" fontId="25" fillId="0" borderId="0" xfId="0" applyFont="1" applyBorder="1" applyAlignment="1" applyProtection="1">
      <alignment horizontal="center"/>
      <protection hidden="1"/>
    </xf>
    <xf numFmtId="0" fontId="60" fillId="0" borderId="0" xfId="0" applyFont="1" applyBorder="1" applyAlignment="1" applyProtection="1">
      <alignment horizontal="left"/>
      <protection locked="0"/>
    </xf>
    <xf numFmtId="165" fontId="18" fillId="0" borderId="14" xfId="0" applyNumberFormat="1" applyFont="1" applyBorder="1" applyAlignment="1" applyProtection="1">
      <alignment horizontal="center"/>
      <protection hidden="1"/>
    </xf>
    <xf numFmtId="164" fontId="20" fillId="25" borderId="0" xfId="0" applyNumberFormat="1" applyFont="1" applyFill="1" applyAlignment="1" applyProtection="1">
      <alignment horizontal="center" vertical="center"/>
      <protection hidden="1"/>
    </xf>
    <xf numFmtId="0" fontId="14" fillId="0" borderId="0" xfId="0" applyFont="1" applyAlignment="1" applyProtection="1">
      <alignment horizontal="center"/>
      <protection hidden="1"/>
    </xf>
    <xf numFmtId="0" fontId="10" fillId="0" borderId="13" xfId="0" applyFont="1" applyBorder="1" applyAlignment="1" applyProtection="1">
      <alignment horizontal="center"/>
      <protection hidden="1" locked="0"/>
    </xf>
    <xf numFmtId="164" fontId="21" fillId="9" borderId="0" xfId="0" applyNumberFormat="1" applyFont="1" applyFill="1" applyAlignment="1" applyProtection="1">
      <alignment horizontal="center" vertical="center"/>
      <protection hidden="1"/>
    </xf>
    <xf numFmtId="0" fontId="25" fillId="0" borderId="15" xfId="0" applyFont="1" applyBorder="1" applyAlignment="1" applyProtection="1">
      <alignment horizontal="center"/>
      <protection hidden="1"/>
    </xf>
    <xf numFmtId="0" fontId="25" fillId="0" borderId="34" xfId="0" applyFont="1" applyBorder="1" applyAlignment="1" applyProtection="1">
      <alignment horizontal="center"/>
      <protection hidden="1"/>
    </xf>
    <xf numFmtId="164" fontId="22" fillId="38" borderId="0" xfId="0" applyNumberFormat="1" applyFont="1" applyFill="1" applyAlignment="1" applyProtection="1">
      <alignment horizontal="center" vertical="center"/>
      <protection hidden="1"/>
    </xf>
    <xf numFmtId="0" fontId="25" fillId="0" borderId="44" xfId="0" applyFont="1" applyBorder="1" applyAlignment="1" applyProtection="1">
      <alignment horizontal="center"/>
      <protection hidden="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L78"/>
  <sheetViews>
    <sheetView tabSelected="1" zoomScale="120" zoomScaleNormal="120" zoomScalePageLayoutView="0" workbookViewId="0" topLeftCell="A1">
      <selection activeCell="H26" sqref="H26"/>
    </sheetView>
  </sheetViews>
  <sheetFormatPr defaultColWidth="9.140625" defaultRowHeight="12" customHeight="1"/>
  <cols>
    <col min="1" max="1" width="32.8515625" style="0" customWidth="1"/>
    <col min="2" max="2" width="5.28125" style="0" customWidth="1"/>
    <col min="3" max="3" width="9.7109375" style="0" customWidth="1"/>
    <col min="4" max="4" width="12.28125" style="0" customWidth="1"/>
    <col min="5" max="5" width="13.140625" style="0" customWidth="1"/>
    <col min="7" max="7" width="10.00390625" style="0" customWidth="1"/>
    <col min="8" max="8" width="13.8515625" style="0" customWidth="1"/>
    <col min="9" max="9" width="12.5742187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2.5" customHeight="1">
      <c r="A3" s="199" t="s">
        <v>77</v>
      </c>
      <c r="B3" s="199"/>
      <c r="C3" s="199"/>
      <c r="D3" s="199"/>
      <c r="E3" s="199"/>
      <c r="F3" s="199"/>
      <c r="G3" s="199"/>
      <c r="H3" s="199"/>
      <c r="I3" s="199"/>
    </row>
    <row r="4" spans="1:12" ht="12" customHeight="1">
      <c r="A4" s="161"/>
      <c r="B4" s="161"/>
      <c r="C4" s="161"/>
      <c r="D4" s="160" t="s">
        <v>76</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22" t="s">
        <v>36</v>
      </c>
      <c r="H6" s="56"/>
      <c r="I6" s="56"/>
    </row>
    <row r="7" spans="1:9" s="1" customFormat="1" ht="12" customHeight="1" thickBot="1">
      <c r="A7" s="34"/>
      <c r="B7" s="4"/>
      <c r="C7" s="147"/>
      <c r="D7" s="149"/>
      <c r="E7" s="148"/>
      <c r="F7" s="31"/>
      <c r="G7" s="35">
        <v>50</v>
      </c>
      <c r="H7" s="57" t="s">
        <v>49</v>
      </c>
      <c r="I7" s="58"/>
    </row>
    <row r="8" spans="1:9" s="1" customFormat="1" ht="12" customHeight="1">
      <c r="A8" s="56"/>
      <c r="B8" s="56"/>
      <c r="C8" s="56"/>
      <c r="D8" s="56"/>
      <c r="E8" s="56"/>
      <c r="F8" s="56"/>
      <c r="G8" s="31"/>
      <c r="H8" s="59" t="s">
        <v>48</v>
      </c>
      <c r="I8" s="60"/>
    </row>
    <row r="9" spans="1:9" s="1" customFormat="1" ht="12" customHeight="1">
      <c r="A9" s="138" t="s">
        <v>70</v>
      </c>
      <c r="B9" s="32"/>
      <c r="C9" s="32"/>
      <c r="D9" s="56"/>
      <c r="E9" s="56"/>
      <c r="F9" s="56"/>
      <c r="G9" s="31"/>
      <c r="H9" s="62" t="s">
        <v>50</v>
      </c>
      <c r="I9" s="63"/>
    </row>
    <row r="10" spans="1:9" s="1" customFormat="1" ht="12" customHeight="1" thickBot="1">
      <c r="A10" s="35"/>
      <c r="B10" s="180"/>
      <c r="C10" s="181"/>
      <c r="D10" s="56"/>
      <c r="E10" s="56"/>
      <c r="F10" s="56"/>
      <c r="G10" s="31"/>
      <c r="H10" s="138"/>
      <c r="I10" s="32"/>
    </row>
    <row r="11" spans="1:9" s="1" customFormat="1" ht="12" customHeight="1" thickBot="1">
      <c r="A11" s="35"/>
      <c r="B11" s="180"/>
      <c r="C11" s="181"/>
      <c r="D11" s="56"/>
      <c r="E11" s="56"/>
      <c r="F11" s="56"/>
      <c r="G11" s="31"/>
      <c r="H11" s="138"/>
      <c r="I11" s="32"/>
    </row>
    <row r="12" spans="1:9" s="1" customFormat="1" ht="12" customHeight="1" thickBot="1">
      <c r="A12" s="56"/>
      <c r="B12" s="56"/>
      <c r="C12" s="56"/>
      <c r="D12" s="56"/>
      <c r="E12" s="56"/>
      <c r="F12" s="56"/>
      <c r="G12" s="184" t="s">
        <v>71</v>
      </c>
      <c r="H12" s="201"/>
      <c r="I12" s="201"/>
    </row>
    <row r="13" spans="1:7" s="1" customFormat="1" ht="12" customHeight="1" thickBot="1">
      <c r="A13" s="6" t="s">
        <v>58</v>
      </c>
      <c r="B13" s="61"/>
      <c r="C13" s="36"/>
      <c r="D13" s="34"/>
      <c r="E13" s="34"/>
      <c r="F13" s="31"/>
      <c r="G13" s="31"/>
    </row>
    <row r="14" spans="1:9" s="1" customFormat="1" ht="12" customHeight="1" thickBot="1">
      <c r="A14" s="6" t="s">
        <v>59</v>
      </c>
      <c r="B14" s="61"/>
      <c r="C14" s="139"/>
      <c r="D14" s="140"/>
      <c r="E14" s="140"/>
      <c r="F14" s="31"/>
      <c r="G14" s="31"/>
      <c r="H14" s="138"/>
      <c r="I14" s="32"/>
    </row>
    <row r="15" spans="1:9" s="1" customFormat="1" ht="12" customHeight="1" thickBot="1">
      <c r="A15" s="6" t="s">
        <v>60</v>
      </c>
      <c r="B15" s="61"/>
      <c r="C15" s="36"/>
      <c r="D15" s="141"/>
      <c r="E15" s="141"/>
      <c r="F15" s="142"/>
      <c r="G15" s="142"/>
      <c r="H15" s="143"/>
      <c r="I15" s="143"/>
    </row>
    <row r="16" spans="1:9" s="1" customFormat="1" ht="12" customHeight="1" thickBot="1">
      <c r="A16" s="6"/>
      <c r="B16" s="61"/>
      <c r="C16" s="139"/>
      <c r="D16" s="140"/>
      <c r="E16" s="140"/>
      <c r="F16" s="144"/>
      <c r="G16" s="144"/>
      <c r="H16" s="145"/>
      <c r="I16" s="145"/>
    </row>
    <row r="17" spans="1:9" s="1" customFormat="1" ht="12" customHeight="1" thickBot="1">
      <c r="A17" s="64"/>
      <c r="B17" s="65"/>
      <c r="C17" s="66"/>
      <c r="D17" s="65"/>
      <c r="E17" s="67"/>
      <c r="F17" s="68"/>
      <c r="G17" s="69"/>
      <c r="H17" s="70"/>
      <c r="I17" s="70"/>
    </row>
    <row r="18" spans="1:9" s="1" customFormat="1" ht="12" customHeight="1" thickBot="1" thickTop="1">
      <c r="A18" s="71"/>
      <c r="B18" s="72"/>
      <c r="C18" s="71"/>
      <c r="D18" s="72"/>
      <c r="E18" s="71"/>
      <c r="F18" s="71"/>
      <c r="G18" s="71"/>
      <c r="H18" s="71"/>
      <c r="I18" s="70"/>
    </row>
    <row r="19" spans="1:9" s="1" customFormat="1" ht="12" customHeight="1" thickBot="1">
      <c r="A19" s="22"/>
      <c r="B19" s="33"/>
      <c r="C19" s="150" t="s">
        <v>0</v>
      </c>
      <c r="D19" s="150"/>
      <c r="E19" s="151"/>
      <c r="F19" s="73">
        <f>+G20-(G20*F20)</f>
        <v>365</v>
      </c>
      <c r="G19" s="31"/>
      <c r="H19" s="4"/>
      <c r="I19" s="4"/>
    </row>
    <row r="20" spans="1:9" s="1" customFormat="1" ht="12" customHeight="1" thickBot="1">
      <c r="A20" s="22"/>
      <c r="B20" s="33"/>
      <c r="C20" s="152" t="s">
        <v>1</v>
      </c>
      <c r="D20" s="152"/>
      <c r="E20" s="153"/>
      <c r="F20" s="38">
        <v>0</v>
      </c>
      <c r="G20" s="73">
        <v>365</v>
      </c>
      <c r="H20" s="73">
        <f>365-F19</f>
        <v>0</v>
      </c>
      <c r="I20" s="4"/>
    </row>
    <row r="21" spans="1:9" ht="12" customHeight="1" thickBot="1">
      <c r="A21" s="74" t="s">
        <v>2</v>
      </c>
      <c r="B21" s="42"/>
      <c r="C21" s="75" t="s">
        <v>54</v>
      </c>
      <c r="D21" s="75" t="s">
        <v>54</v>
      </c>
      <c r="E21" s="75" t="s">
        <v>54</v>
      </c>
      <c r="F21" s="75" t="s">
        <v>56</v>
      </c>
      <c r="G21" s="76" t="s">
        <v>3</v>
      </c>
      <c r="H21" s="77" t="s">
        <v>4</v>
      </c>
      <c r="I21" s="41"/>
    </row>
    <row r="22" spans="1:9" s="1" customFormat="1" ht="12" customHeight="1" thickBot="1">
      <c r="A22" s="78" t="s">
        <v>34</v>
      </c>
      <c r="B22" s="31"/>
      <c r="C22" s="79" t="s">
        <v>66</v>
      </c>
      <c r="D22" s="79" t="s">
        <v>6</v>
      </c>
      <c r="E22" s="79" t="s">
        <v>7</v>
      </c>
      <c r="F22" s="79" t="s">
        <v>55</v>
      </c>
      <c r="G22" s="41" t="s">
        <v>9</v>
      </c>
      <c r="H22" s="41" t="s">
        <v>10</v>
      </c>
      <c r="I22" s="41" t="s">
        <v>11</v>
      </c>
    </row>
    <row r="23" spans="1:9" s="1" customFormat="1" ht="6" customHeight="1" thickBot="1">
      <c r="A23" s="163"/>
      <c r="B23" s="164"/>
      <c r="C23" s="165"/>
      <c r="D23" s="166"/>
      <c r="E23" s="167"/>
      <c r="F23" s="168"/>
      <c r="G23" s="169"/>
      <c r="H23" s="170"/>
      <c r="I23" s="171"/>
    </row>
    <row r="24" spans="1:9" s="1" customFormat="1" ht="12" customHeight="1" thickBot="1">
      <c r="A24" s="175" t="s">
        <v>65</v>
      </c>
      <c r="B24" s="31"/>
      <c r="C24" s="85">
        <v>7.65</v>
      </c>
      <c r="D24" s="14"/>
      <c r="E24" s="12"/>
      <c r="F24" s="13">
        <v>1E-06</v>
      </c>
      <c r="G24" s="82">
        <f>ROUND(((D24*(G20/12))/(F24))+(((E24))/(F24)),1)</f>
        <v>0</v>
      </c>
      <c r="H24" s="83">
        <f aca="true" t="shared" si="0" ref="H24:H29">ROUND((C24*D24)/(F24),3)</f>
        <v>0</v>
      </c>
      <c r="I24" s="84">
        <f aca="true" t="shared" si="1" ref="I24:I29">ROUND((C24*E24)/(F24),2)</f>
        <v>0</v>
      </c>
    </row>
    <row r="25" spans="1:9" s="1" customFormat="1" ht="12" customHeight="1" thickBot="1">
      <c r="A25" s="175" t="s">
        <v>32</v>
      </c>
      <c r="B25" s="31"/>
      <c r="C25" s="85">
        <f aca="true" t="shared" si="2" ref="C25:C32">$C$78</f>
        <v>11.5</v>
      </c>
      <c r="D25" s="14"/>
      <c r="E25" s="12"/>
      <c r="F25" s="13">
        <v>1E-06</v>
      </c>
      <c r="G25" s="82">
        <f>ROUND(((D25*(G20/12))/(F25))+(((E25))/(F25)),1)</f>
        <v>0</v>
      </c>
      <c r="H25" s="83">
        <f t="shared" si="0"/>
        <v>0</v>
      </c>
      <c r="I25" s="84">
        <f t="shared" si="1"/>
        <v>0</v>
      </c>
    </row>
    <row r="26" spans="1:9" s="1" customFormat="1" ht="12" customHeight="1" thickBot="1">
      <c r="A26" s="80" t="s">
        <v>33</v>
      </c>
      <c r="B26" s="31"/>
      <c r="C26" s="85">
        <f t="shared" si="2"/>
        <v>11.5</v>
      </c>
      <c r="D26" s="15"/>
      <c r="E26" s="12"/>
      <c r="F26" s="13">
        <v>1E-06</v>
      </c>
      <c r="G26" s="82">
        <f>ROUND(((D26*(G20/12))/(F26))+(((E26))/(F26)),1)</f>
        <v>0</v>
      </c>
      <c r="H26" s="83">
        <f t="shared" si="0"/>
        <v>0</v>
      </c>
      <c r="I26" s="84">
        <f t="shared" si="1"/>
        <v>0</v>
      </c>
    </row>
    <row r="27" spans="1:9" s="1" customFormat="1" ht="12" customHeight="1" thickBot="1">
      <c r="A27" s="80" t="s">
        <v>33</v>
      </c>
      <c r="B27" s="31"/>
      <c r="C27" s="85">
        <f t="shared" si="2"/>
        <v>11.5</v>
      </c>
      <c r="D27" s="16"/>
      <c r="E27" s="12"/>
      <c r="F27" s="13">
        <v>1E-06</v>
      </c>
      <c r="G27" s="82">
        <f>ROUND(((D27*(G20/12))/(F27))+(((E27))/(F27)),1)</f>
        <v>0</v>
      </c>
      <c r="H27" s="83">
        <f t="shared" si="0"/>
        <v>0</v>
      </c>
      <c r="I27" s="84">
        <f t="shared" si="1"/>
        <v>0</v>
      </c>
    </row>
    <row r="28" spans="1:9" s="1" customFormat="1" ht="12" customHeight="1" thickBot="1">
      <c r="A28" s="80" t="s">
        <v>33</v>
      </c>
      <c r="B28" s="31"/>
      <c r="C28" s="85">
        <f t="shared" si="2"/>
        <v>11.5</v>
      </c>
      <c r="D28" s="16"/>
      <c r="E28" s="12"/>
      <c r="F28" s="13">
        <v>1E-06</v>
      </c>
      <c r="G28" s="82">
        <f>ROUND(((D28*(G20/12))/(F28))+(((E28))/(F28)),1)</f>
        <v>0</v>
      </c>
      <c r="H28" s="83">
        <f t="shared" si="0"/>
        <v>0</v>
      </c>
      <c r="I28" s="84">
        <f t="shared" si="1"/>
        <v>0</v>
      </c>
    </row>
    <row r="29" spans="1:9" s="1" customFormat="1" ht="12" customHeight="1" thickBot="1">
      <c r="A29" s="80" t="s">
        <v>33</v>
      </c>
      <c r="B29" s="31"/>
      <c r="C29" s="85">
        <f t="shared" si="2"/>
        <v>11.5</v>
      </c>
      <c r="D29" s="16"/>
      <c r="E29" s="12"/>
      <c r="F29" s="13">
        <v>1E-06</v>
      </c>
      <c r="G29" s="185">
        <f>ROUND(((D29*(G20/12))/(F29))+(((E29))/(F29)),1)</f>
        <v>0</v>
      </c>
      <c r="H29" s="83">
        <f t="shared" si="0"/>
        <v>0</v>
      </c>
      <c r="I29" s="84">
        <f t="shared" si="1"/>
        <v>0</v>
      </c>
    </row>
    <row r="30" spans="1:9" s="1" customFormat="1" ht="12" customHeight="1" thickBot="1">
      <c r="A30" s="80" t="s">
        <v>35</v>
      </c>
      <c r="B30" s="31"/>
      <c r="C30" s="85">
        <f t="shared" si="2"/>
        <v>11.5</v>
      </c>
      <c r="D30" s="16"/>
      <c r="E30" s="194" t="s">
        <v>12</v>
      </c>
      <c r="F30" s="13">
        <v>1E-06</v>
      </c>
      <c r="G30" s="185">
        <f>ROUND((((D30/F30)))*4.33,1)</f>
        <v>0</v>
      </c>
      <c r="H30" s="83">
        <f>ROUND(((C30*D30)/(F30))/(7),2)</f>
        <v>0</v>
      </c>
      <c r="I30" s="84" t="s">
        <v>30</v>
      </c>
    </row>
    <row r="31" spans="1:9" s="1" customFormat="1" ht="12" customHeight="1" thickBot="1">
      <c r="A31" s="80" t="s">
        <v>35</v>
      </c>
      <c r="B31" s="31"/>
      <c r="C31" s="85">
        <f t="shared" si="2"/>
        <v>11.5</v>
      </c>
      <c r="D31" s="16"/>
      <c r="E31" s="194" t="s">
        <v>12</v>
      </c>
      <c r="F31" s="13">
        <v>1E-06</v>
      </c>
      <c r="G31" s="86">
        <f>ROUND((((D31/F31)))*4.33,1)</f>
        <v>0</v>
      </c>
      <c r="H31" s="83">
        <f>ROUND(((C31*D31)/(F31))/(7),2)</f>
        <v>0</v>
      </c>
      <c r="I31" s="84" t="s">
        <v>30</v>
      </c>
    </row>
    <row r="32" spans="1:9" s="1" customFormat="1" ht="12" customHeight="1" thickBot="1">
      <c r="A32" s="6" t="s">
        <v>13</v>
      </c>
      <c r="B32" s="31"/>
      <c r="C32" s="87">
        <f t="shared" si="2"/>
        <v>11.5</v>
      </c>
      <c r="D32" s="17">
        <v>6</v>
      </c>
      <c r="E32" s="18">
        <v>16</v>
      </c>
      <c r="F32" s="88">
        <v>2</v>
      </c>
      <c r="G32" s="89">
        <f>(((E32)*D32)/(F32))/(G20/12)</f>
        <v>1.5780821917808219</v>
      </c>
      <c r="H32" s="90">
        <f>SUM(ROUND((((C32*D32)*E32/(F32))/366),2))</f>
        <v>1.51</v>
      </c>
      <c r="I32" s="84">
        <v>0</v>
      </c>
    </row>
    <row r="33" spans="1:9" s="1" customFormat="1" ht="12" customHeight="1" thickBot="1">
      <c r="A33" s="4"/>
      <c r="B33" s="39"/>
      <c r="C33" s="19"/>
      <c r="D33" s="19"/>
      <c r="E33" s="31"/>
      <c r="F33" s="56"/>
      <c r="G33" s="91" t="s">
        <v>14</v>
      </c>
      <c r="H33" s="92">
        <f>SUM(H23:H32)</f>
        <v>1.51</v>
      </c>
      <c r="I33" s="92">
        <f>SUM(I23:I32)</f>
        <v>0</v>
      </c>
    </row>
    <row r="34" spans="1:9" s="1" customFormat="1" ht="12" customHeight="1">
      <c r="A34" s="4"/>
      <c r="B34" s="8" t="s">
        <v>62</v>
      </c>
      <c r="C34" s="93">
        <f>SUM((D24/F24)+(D25/F25)+(D26/F26)+(D27/F27))+((D30/F30)/(7))+((D31/F31)/(7))+(((E25/F25)/(G20/12)+((E26/F26)/(G20/12)+((E27/F27)/(G20/12)))))+((D28/F28)+(D29/F29))+((E28/F28)/(G20/12)+((E29/F29)/(G20/12)))</f>
        <v>0</v>
      </c>
      <c r="D34" s="19"/>
      <c r="E34" s="94"/>
      <c r="F34" s="95"/>
      <c r="G34" s="96"/>
      <c r="H34" s="97"/>
      <c r="I34" s="41"/>
    </row>
    <row r="35" spans="1:9" ht="12" customHeight="1" thickBot="1">
      <c r="A35" s="42"/>
      <c r="B35" s="42"/>
      <c r="C35" s="42"/>
      <c r="D35" s="42"/>
      <c r="E35" s="42"/>
      <c r="F35" s="42"/>
      <c r="G35" s="42"/>
      <c r="H35" s="42"/>
      <c r="I35" s="42"/>
    </row>
    <row r="36" spans="1:9" s="1" customFormat="1" ht="12" customHeight="1" thickBot="1">
      <c r="A36" s="6" t="s">
        <v>15</v>
      </c>
      <c r="B36" s="31"/>
      <c r="C36" s="98">
        <v>0.045</v>
      </c>
      <c r="D36" s="99">
        <v>4</v>
      </c>
      <c r="E36" s="41"/>
      <c r="F36" s="31"/>
      <c r="G36" s="100"/>
      <c r="H36" s="101">
        <f>ROUND(((H33+(I33/(G20/12)))*C36)+D36,2)</f>
        <v>4.07</v>
      </c>
      <c r="I36" s="41"/>
    </row>
    <row r="37" spans="1:9" s="1" customFormat="1" ht="12" customHeight="1" thickBot="1">
      <c r="A37" s="4"/>
      <c r="B37" s="31"/>
      <c r="C37" s="102" t="s">
        <v>53</v>
      </c>
      <c r="D37" s="31"/>
      <c r="E37" s="103" t="s">
        <v>16</v>
      </c>
      <c r="F37" s="31"/>
      <c r="G37" s="100"/>
      <c r="H37" s="41"/>
      <c r="I37" s="41"/>
    </row>
    <row r="38" spans="1:9" s="1" customFormat="1" ht="12" customHeight="1" thickBot="1">
      <c r="A38" s="4"/>
      <c r="B38" s="104"/>
      <c r="C38" s="9"/>
      <c r="D38" s="31"/>
      <c r="E38" s="154" t="s">
        <v>17</v>
      </c>
      <c r="F38" s="155"/>
      <c r="G38" s="105"/>
      <c r="H38" s="3"/>
      <c r="I38" s="7"/>
    </row>
    <row r="39" spans="1:9" s="1" customFormat="1" ht="12" customHeight="1" thickBot="1">
      <c r="A39" s="31"/>
      <c r="B39" s="31"/>
      <c r="C39" s="31"/>
      <c r="D39" s="4"/>
      <c r="E39" s="106"/>
      <c r="F39" s="61"/>
      <c r="G39" s="107" t="s">
        <v>18</v>
      </c>
      <c r="H39" s="108">
        <f>SUM(G24:G32)</f>
        <v>1.5780821917808219</v>
      </c>
      <c r="I39" s="109"/>
    </row>
    <row r="40" spans="1:9" s="1" customFormat="1" ht="12" customHeight="1" thickBot="1">
      <c r="A40" s="31"/>
      <c r="B40" s="31"/>
      <c r="C40" s="31"/>
      <c r="D40" s="4"/>
      <c r="E40" s="106"/>
      <c r="F40" s="61"/>
      <c r="G40" s="8" t="s">
        <v>19</v>
      </c>
      <c r="H40" s="110">
        <f>(H39-(H39*0.05))</f>
        <v>1.4991780821917808</v>
      </c>
      <c r="I40" s="109"/>
    </row>
    <row r="41" spans="1:9" s="1" customFormat="1" ht="12" customHeight="1" thickBot="1">
      <c r="A41" s="111"/>
      <c r="B41" s="104"/>
      <c r="C41" s="31"/>
      <c r="D41" s="4"/>
      <c r="E41" s="106"/>
      <c r="F41" s="9"/>
      <c r="G41" s="9"/>
      <c r="H41" s="112" t="s">
        <v>20</v>
      </c>
      <c r="I41" s="101">
        <f>ROUND(((H33+H36)+((I33*12)/G20)),2)</f>
        <v>5.58</v>
      </c>
    </row>
    <row r="42" spans="1:9" s="1" customFormat="1" ht="12" customHeight="1" thickBot="1">
      <c r="A42" s="31"/>
      <c r="B42" s="104"/>
      <c r="C42" s="31"/>
      <c r="D42" s="4"/>
      <c r="E42" s="10"/>
      <c r="F42" s="11"/>
      <c r="G42" s="11"/>
      <c r="H42" s="113"/>
      <c r="I42" s="114"/>
    </row>
    <row r="43" spans="1:9" ht="12" customHeight="1">
      <c r="A43" s="42"/>
      <c r="B43" s="104"/>
      <c r="C43" s="42"/>
      <c r="D43" s="4"/>
      <c r="E43" s="9"/>
      <c r="F43" s="9"/>
      <c r="G43" s="9"/>
      <c r="H43" s="40"/>
      <c r="I43" s="22"/>
    </row>
    <row r="44" spans="1:9" s="1" customFormat="1" ht="12" customHeight="1">
      <c r="A44" s="78" t="s">
        <v>21</v>
      </c>
      <c r="B44" s="115"/>
      <c r="C44" s="41" t="s">
        <v>5</v>
      </c>
      <c r="D44" s="41" t="s">
        <v>6</v>
      </c>
      <c r="E44" s="41" t="s">
        <v>7</v>
      </c>
      <c r="F44" s="41" t="s">
        <v>8</v>
      </c>
      <c r="G44" s="41" t="s">
        <v>9</v>
      </c>
      <c r="H44" s="41" t="s">
        <v>10</v>
      </c>
      <c r="I44" s="41" t="s">
        <v>11</v>
      </c>
    </row>
    <row r="45" spans="1:9" s="1" customFormat="1" ht="12" customHeight="1">
      <c r="A45" s="80" t="s">
        <v>52</v>
      </c>
      <c r="B45" s="31"/>
      <c r="C45" s="116">
        <v>20.8</v>
      </c>
      <c r="D45" s="14"/>
      <c r="E45" s="14"/>
      <c r="F45" s="81">
        <v>1</v>
      </c>
      <c r="G45" s="110">
        <f>ROUND(((D45*(G20/12))/(F45))+(((E45))/(F45)),1)</f>
        <v>0</v>
      </c>
      <c r="H45" s="83">
        <f>ROUND((C45*D45)/(F45),3)</f>
        <v>0</v>
      </c>
      <c r="I45" s="84">
        <f>ROUND((C45*E45)/(F45),2)</f>
        <v>0</v>
      </c>
    </row>
    <row r="46" spans="1:9" s="1" customFormat="1" ht="12" customHeight="1">
      <c r="A46" s="80" t="s">
        <v>51</v>
      </c>
      <c r="B46" s="31"/>
      <c r="C46" s="116">
        <v>29.79</v>
      </c>
      <c r="D46" s="14"/>
      <c r="E46" s="20"/>
      <c r="F46" s="81">
        <v>1</v>
      </c>
      <c r="G46" s="110">
        <f>ROUND(((D46*(G20/12))/(F46))+(((E46))/(F46)),1)</f>
        <v>0</v>
      </c>
      <c r="H46" s="83">
        <f>ROUND((C46*D46)/(F46),3)</f>
        <v>0</v>
      </c>
      <c r="I46" s="84">
        <f>ROUND((C46*E46)/(F46),2)</f>
        <v>0</v>
      </c>
    </row>
    <row r="47" spans="1:9" s="1" customFormat="1" ht="12" customHeight="1" thickBot="1">
      <c r="A47" s="179" t="s">
        <v>84</v>
      </c>
      <c r="B47" s="31"/>
      <c r="C47" s="28"/>
      <c r="D47" s="129"/>
      <c r="E47" s="130"/>
      <c r="F47" s="131"/>
      <c r="G47" s="134"/>
      <c r="H47" s="90">
        <v>4</v>
      </c>
      <c r="I47" s="135"/>
    </row>
    <row r="48" spans="1:9" s="1" customFormat="1" ht="12" customHeight="1" thickBot="1">
      <c r="A48" s="6"/>
      <c r="B48" s="28"/>
      <c r="C48" s="117"/>
      <c r="D48" s="117"/>
      <c r="E48" s="61"/>
      <c r="F48" s="61"/>
      <c r="G48" s="132">
        <f>SUM(G45:G46)</f>
        <v>0</v>
      </c>
      <c r="H48" s="92">
        <f>SUM(H45:H47)</f>
        <v>4</v>
      </c>
      <c r="I48" s="133">
        <f>SUM(I45:I46)</f>
        <v>0</v>
      </c>
    </row>
    <row r="49" spans="1:9" s="1" customFormat="1" ht="12" customHeight="1">
      <c r="A49" s="6"/>
      <c r="B49" s="28"/>
      <c r="C49" s="117"/>
      <c r="D49" s="117"/>
      <c r="E49" s="61"/>
      <c r="F49" s="61"/>
      <c r="G49" s="118"/>
      <c r="H49" s="119"/>
      <c r="I49" s="119"/>
    </row>
    <row r="50" spans="1:9" s="1" customFormat="1" ht="12" customHeight="1" thickBot="1">
      <c r="A50" s="5" t="s">
        <v>22</v>
      </c>
      <c r="B50" s="4"/>
      <c r="C50" s="4"/>
      <c r="D50" s="4"/>
      <c r="E50" s="41"/>
      <c r="F50" s="41"/>
      <c r="G50" s="41"/>
      <c r="H50" s="120"/>
      <c r="I50" s="4"/>
    </row>
    <row r="51" spans="1:9" s="1" customFormat="1" ht="12" customHeight="1" thickBot="1">
      <c r="A51" s="6" t="s">
        <v>23</v>
      </c>
      <c r="B51" s="31"/>
      <c r="C51" s="98">
        <v>0.15</v>
      </c>
      <c r="D51" s="4"/>
      <c r="E51" s="21"/>
      <c r="F51" s="156"/>
      <c r="G51" s="156"/>
      <c r="H51" s="84">
        <f>ROUND((((I33*12)/G20)*C51)+(H33*C51),2)</f>
        <v>0.23</v>
      </c>
      <c r="I51" s="31"/>
    </row>
    <row r="52" spans="1:9" s="1" customFormat="1" ht="12" customHeight="1" thickBot="1">
      <c r="A52" s="6" t="s">
        <v>24</v>
      </c>
      <c r="B52" s="31"/>
      <c r="C52" s="121">
        <v>15.75</v>
      </c>
      <c r="D52" s="4"/>
      <c r="E52" s="21"/>
      <c r="F52" s="19"/>
      <c r="G52" s="19"/>
      <c r="H52" s="84">
        <f>C52</f>
        <v>15.75</v>
      </c>
      <c r="I52" s="31"/>
    </row>
    <row r="53" spans="1:9" s="1" customFormat="1" ht="12" customHeight="1" thickBot="1">
      <c r="A53" s="6" t="s">
        <v>31</v>
      </c>
      <c r="B53" s="31"/>
      <c r="C53" s="99">
        <v>3.5</v>
      </c>
      <c r="D53" s="4"/>
      <c r="E53" s="21"/>
      <c r="F53" s="19"/>
      <c r="G53" s="19"/>
      <c r="H53" s="84">
        <f>C53</f>
        <v>3.5</v>
      </c>
      <c r="I53" s="31"/>
    </row>
    <row r="54" spans="1:9" s="1" customFormat="1" ht="12" customHeight="1" thickBot="1">
      <c r="A54" s="122"/>
      <c r="B54" s="31"/>
      <c r="C54" s="31"/>
      <c r="D54" s="4"/>
      <c r="E54" s="22"/>
      <c r="F54" s="24"/>
      <c r="G54" s="61" t="s">
        <v>25</v>
      </c>
      <c r="H54" s="136">
        <f>SUM(H51+H52+H53)</f>
        <v>19.48</v>
      </c>
      <c r="I54" s="137">
        <f>IF(H54&gt;$D$78,$D$78,H54)</f>
        <v>19.48</v>
      </c>
    </row>
    <row r="55" spans="1:9" s="1" customFormat="1" ht="12" customHeight="1">
      <c r="A55" s="123"/>
      <c r="B55" s="31"/>
      <c r="C55" s="31"/>
      <c r="D55" s="31"/>
      <c r="E55" s="31"/>
      <c r="F55" s="31"/>
      <c r="G55" s="31"/>
      <c r="H55" s="31"/>
      <c r="I55" s="124" t="s">
        <v>26</v>
      </c>
    </row>
    <row r="56" spans="1:9" ht="12" customHeight="1">
      <c r="A56" s="4"/>
      <c r="B56" s="4"/>
      <c r="C56" s="4"/>
      <c r="D56" s="4"/>
      <c r="E56" s="22"/>
      <c r="F56" s="41"/>
      <c r="G56" s="41"/>
      <c r="H56" s="40"/>
      <c r="I56" s="4"/>
    </row>
    <row r="57" spans="3:9" s="1" customFormat="1" ht="12" customHeight="1">
      <c r="C57" s="24"/>
      <c r="D57" s="24"/>
      <c r="E57" s="24"/>
      <c r="F57" s="31"/>
      <c r="G57" s="8" t="s">
        <v>27</v>
      </c>
      <c r="H57" s="84">
        <f>SUM(ROUND((I41+H48+I54)+((I48)/(G20/12)),2))</f>
        <v>29.06</v>
      </c>
      <c r="I57" s="22"/>
    </row>
    <row r="58" spans="1:9" s="1" customFormat="1" ht="12" customHeight="1" thickBot="1">
      <c r="A58" s="23"/>
      <c r="B58" s="125"/>
      <c r="C58" s="24"/>
      <c r="D58" s="24"/>
      <c r="E58" s="24"/>
      <c r="F58" s="2" t="s">
        <v>28</v>
      </c>
      <c r="G58" s="126">
        <f>F20</f>
        <v>0</v>
      </c>
      <c r="H58" s="127">
        <f>+(H57*G20)/F19</f>
        <v>29.06</v>
      </c>
      <c r="I58" s="24"/>
    </row>
    <row r="59" spans="1:9" s="1" customFormat="1" ht="12" customHeight="1">
      <c r="A59" s="95" t="s">
        <v>63</v>
      </c>
      <c r="B59" s="4"/>
      <c r="C59" s="24"/>
      <c r="D59" s="25"/>
      <c r="E59" s="26"/>
      <c r="F59" s="31"/>
      <c r="G59" s="8" t="s">
        <v>83</v>
      </c>
      <c r="H59" s="174">
        <f>+H58</f>
        <v>29.06</v>
      </c>
      <c r="I59" s="28"/>
    </row>
    <row r="60" spans="1:10" s="1" customFormat="1" ht="12" customHeight="1">
      <c r="A60" s="128"/>
      <c r="B60" s="4"/>
      <c r="C60" s="31"/>
      <c r="D60" s="33"/>
      <c r="E60" s="30"/>
      <c r="F60" s="157"/>
      <c r="G60" s="158"/>
      <c r="H60" s="97"/>
      <c r="I60" s="30"/>
      <c r="J60" s="159"/>
    </row>
    <row r="61" spans="1:9" ht="12" customHeight="1">
      <c r="A61" s="29" t="s">
        <v>57</v>
      </c>
      <c r="B61" s="37"/>
      <c r="C61" s="42"/>
      <c r="D61" s="42"/>
      <c r="E61" s="42"/>
      <c r="F61" s="42"/>
      <c r="G61" s="42"/>
      <c r="H61" s="42"/>
      <c r="I61" s="42"/>
    </row>
    <row r="62" spans="1:9" ht="12" customHeight="1">
      <c r="A62" s="29"/>
      <c r="B62" s="37"/>
      <c r="C62" s="42"/>
      <c r="D62" s="42"/>
      <c r="E62" s="42"/>
      <c r="F62" s="42"/>
      <c r="G62" s="2" t="s">
        <v>82</v>
      </c>
      <c r="H62" s="174">
        <f>ROUND(+H59*1.04,2)</f>
        <v>30.22</v>
      </c>
      <c r="I62" s="42"/>
    </row>
    <row r="63" spans="1:9" ht="12" customHeight="1">
      <c r="A63" s="29"/>
      <c r="B63" s="37"/>
      <c r="C63" s="42"/>
      <c r="D63" s="42"/>
      <c r="E63" s="42"/>
      <c r="F63" s="42"/>
      <c r="G63" s="2" t="s">
        <v>80</v>
      </c>
      <c r="H63" s="174">
        <f>ROUND(+H62*1.0155,2)</f>
        <v>30.69</v>
      </c>
      <c r="I63" s="42"/>
    </row>
    <row r="64" spans="1:9" ht="12" customHeight="1">
      <c r="A64" s="29"/>
      <c r="B64" s="37"/>
      <c r="C64" s="42"/>
      <c r="D64" s="42"/>
      <c r="E64" s="42"/>
      <c r="F64" s="42"/>
      <c r="G64" s="2" t="s">
        <v>81</v>
      </c>
      <c r="H64" s="174">
        <f>ROUND(+H63*1.02,2)</f>
        <v>31.3</v>
      </c>
      <c r="I64" s="42"/>
    </row>
    <row r="65" spans="1:9" ht="12" customHeight="1">
      <c r="A65" s="29"/>
      <c r="B65" s="37"/>
      <c r="C65" s="42"/>
      <c r="D65" s="42"/>
      <c r="E65" s="42"/>
      <c r="F65" s="42"/>
      <c r="G65" s="2" t="s">
        <v>85</v>
      </c>
      <c r="H65" s="174">
        <f>ROUND(+H64*1.025,2)</f>
        <v>32.08</v>
      </c>
      <c r="I65" s="42"/>
    </row>
    <row r="66" spans="1:9" ht="12" customHeight="1">
      <c r="A66" s="29"/>
      <c r="B66" s="37"/>
      <c r="C66" s="42"/>
      <c r="D66" s="42"/>
      <c r="E66" s="42"/>
      <c r="F66" s="42"/>
      <c r="G66" s="2" t="s">
        <v>86</v>
      </c>
      <c r="H66" s="174">
        <f>+H65+6</f>
        <v>38.08</v>
      </c>
      <c r="I66" s="42"/>
    </row>
    <row r="67" spans="1:9" ht="12" customHeight="1">
      <c r="A67" s="29"/>
      <c r="B67" s="37"/>
      <c r="C67" s="42"/>
      <c r="D67" s="42"/>
      <c r="E67" s="42"/>
      <c r="F67" s="42"/>
      <c r="G67" s="42"/>
      <c r="H67" s="42"/>
      <c r="I67" s="42"/>
    </row>
    <row r="68" spans="1:9" ht="12" customHeight="1">
      <c r="A68" s="29"/>
      <c r="B68" s="37"/>
      <c r="C68" s="42"/>
      <c r="D68" s="42"/>
      <c r="E68" s="42"/>
      <c r="F68" s="42"/>
      <c r="G68" s="27" t="s">
        <v>29</v>
      </c>
      <c r="H68" s="174">
        <f>+H66</f>
        <v>38.08</v>
      </c>
      <c r="I68" s="42"/>
    </row>
    <row r="69" spans="1:9" ht="12" customHeight="1">
      <c r="A69" s="29"/>
      <c r="B69" s="37"/>
      <c r="C69" s="42"/>
      <c r="D69" s="42"/>
      <c r="E69" s="42"/>
      <c r="F69" s="42"/>
      <c r="G69" s="42"/>
      <c r="H69" s="42"/>
      <c r="I69" s="42"/>
    </row>
    <row r="70" spans="1:9" ht="21" customHeight="1" hidden="1">
      <c r="A70" s="42"/>
      <c r="B70" s="42"/>
      <c r="C70" s="42"/>
      <c r="D70" s="42"/>
      <c r="E70" s="42"/>
      <c r="F70" s="42"/>
      <c r="G70" s="42"/>
      <c r="H70" s="42"/>
      <c r="I70" s="42"/>
    </row>
    <row r="71" spans="1:9" ht="21" customHeight="1" hidden="1">
      <c r="A71" s="42" t="s">
        <v>37</v>
      </c>
      <c r="B71" s="43">
        <f>G7</f>
        <v>50</v>
      </c>
      <c r="C71" s="44" t="s">
        <v>38</v>
      </c>
      <c r="D71" s="45"/>
      <c r="E71" s="42"/>
      <c r="F71" s="42"/>
      <c r="G71" s="42" t="s">
        <v>39</v>
      </c>
      <c r="H71" s="42"/>
      <c r="I71" s="42"/>
    </row>
    <row r="72" spans="1:9" ht="21" customHeight="1" hidden="1">
      <c r="A72" s="42"/>
      <c r="B72" s="46"/>
      <c r="C72" s="47"/>
      <c r="D72" s="48" t="s">
        <v>40</v>
      </c>
      <c r="E72" s="42"/>
      <c r="F72" s="42"/>
      <c r="G72" s="42" t="s">
        <v>41</v>
      </c>
      <c r="H72" s="42"/>
      <c r="I72" s="42"/>
    </row>
    <row r="73" spans="1:9" ht="21" customHeight="1" hidden="1">
      <c r="A73" s="42"/>
      <c r="B73" s="49">
        <f>IF(B71&gt;60,0,1)</f>
        <v>1</v>
      </c>
      <c r="C73" s="50">
        <f>IF(B71&lt;36,1,0)</f>
        <v>0</v>
      </c>
      <c r="D73" s="43">
        <f>SUM(B73:C73)</f>
        <v>1</v>
      </c>
      <c r="E73" s="42"/>
      <c r="F73" s="42"/>
      <c r="G73" s="42" t="s">
        <v>42</v>
      </c>
      <c r="H73" s="42"/>
      <c r="I73" s="42"/>
    </row>
    <row r="74" spans="1:9" ht="21" customHeight="1" hidden="1">
      <c r="A74" s="42"/>
      <c r="B74" s="42"/>
      <c r="C74" s="51" t="s">
        <v>43</v>
      </c>
      <c r="D74" s="51" t="s">
        <v>44</v>
      </c>
      <c r="E74" s="42"/>
      <c r="F74" s="42"/>
      <c r="G74" s="42"/>
      <c r="H74" s="42"/>
      <c r="I74" s="42"/>
    </row>
    <row r="75" spans="1:9" ht="18" customHeight="1" hidden="1">
      <c r="A75" s="42"/>
      <c r="B75" s="42" t="s">
        <v>45</v>
      </c>
      <c r="C75" s="52">
        <f>IF(D73=0,10.25,0)</f>
        <v>0</v>
      </c>
      <c r="D75" s="52">
        <f>IF(D73=0,28,0)</f>
        <v>0</v>
      </c>
      <c r="E75" s="42"/>
      <c r="F75" s="42"/>
      <c r="G75" s="42"/>
      <c r="H75" s="42"/>
      <c r="I75" s="42"/>
    </row>
    <row r="76" spans="1:9" ht="18" customHeight="1" hidden="1">
      <c r="A76" s="42"/>
      <c r="B76" s="42" t="s">
        <v>46</v>
      </c>
      <c r="C76" s="52">
        <f>IF(D73=1,11.5,0)</f>
        <v>11.5</v>
      </c>
      <c r="D76" s="52">
        <f>IF(D73=1,33,0)</f>
        <v>33</v>
      </c>
      <c r="E76" s="42"/>
      <c r="F76" s="42"/>
      <c r="G76" s="42"/>
      <c r="H76" s="42"/>
      <c r="I76" s="42"/>
    </row>
    <row r="77" spans="1:9" ht="15.75" customHeight="1" hidden="1">
      <c r="A77" s="42"/>
      <c r="B77" s="42" t="s">
        <v>47</v>
      </c>
      <c r="C77" s="52">
        <f>IF(D73=2,13,0)</f>
        <v>0</v>
      </c>
      <c r="D77" s="52">
        <f>IF(D73=2,38,0)</f>
        <v>0</v>
      </c>
      <c r="E77" s="42"/>
      <c r="F77" s="42"/>
      <c r="G77" s="42"/>
      <c r="H77" s="42"/>
      <c r="I77" s="42"/>
    </row>
    <row r="78" spans="1:9" ht="18" customHeight="1" hidden="1">
      <c r="A78" s="42"/>
      <c r="B78" s="42" t="s">
        <v>40</v>
      </c>
      <c r="C78" s="53">
        <f>SUM(C75:C77)</f>
        <v>11.5</v>
      </c>
      <c r="D78" s="53">
        <f>SUM(D75:D77)</f>
        <v>33</v>
      </c>
      <c r="E78" s="42"/>
      <c r="F78" s="42"/>
      <c r="G78" s="42"/>
      <c r="H78" s="42"/>
      <c r="I78" s="42"/>
    </row>
  </sheetData>
  <sheetProtection password="CA7F" sheet="1"/>
  <mergeCells count="3">
    <mergeCell ref="A3:I3"/>
    <mergeCell ref="A2:I2"/>
    <mergeCell ref="H12:I12"/>
  </mergeCells>
  <printOptions/>
  <pageMargins left="0.75" right="0.75" top="1" bottom="1" header="0.5" footer="0.5"/>
  <pageSetup horizontalDpi="300" verticalDpi="300" orientation="portrait" scale="75" r:id="rId3"/>
  <legacyDrawing r:id="rId2"/>
</worksheet>
</file>

<file path=xl/worksheets/sheet2.xml><?xml version="1.0" encoding="utf-8"?>
<worksheet xmlns="http://schemas.openxmlformats.org/spreadsheetml/2006/main" xmlns:r="http://schemas.openxmlformats.org/officeDocument/2006/relationships">
  <sheetPr>
    <tabColor theme="5" tint="0.5999900102615356"/>
  </sheetPr>
  <dimension ref="A1:L80"/>
  <sheetViews>
    <sheetView zoomScale="120" zoomScaleNormal="120" zoomScalePageLayoutView="0" workbookViewId="0" topLeftCell="A1">
      <selection activeCell="D28" sqref="D28"/>
    </sheetView>
  </sheetViews>
  <sheetFormatPr defaultColWidth="9.140625" defaultRowHeight="12" customHeight="1"/>
  <cols>
    <col min="1" max="1" width="32.8515625" style="0" customWidth="1"/>
    <col min="2" max="2" width="5.28125" style="0" customWidth="1"/>
    <col min="3" max="3" width="9.7109375" style="0" customWidth="1"/>
    <col min="4" max="4" width="12.28125" style="0" customWidth="1"/>
    <col min="5" max="5" width="13.140625" style="0" customWidth="1"/>
    <col min="7" max="7" width="10.00390625" style="0" customWidth="1"/>
    <col min="8" max="8" width="13.8515625" style="0" customWidth="1"/>
    <col min="9" max="9" width="12.5742187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2.5" customHeight="1">
      <c r="A3" s="202" t="s">
        <v>78</v>
      </c>
      <c r="B3" s="202"/>
      <c r="C3" s="202"/>
      <c r="D3" s="202"/>
      <c r="E3" s="202"/>
      <c r="F3" s="202"/>
      <c r="G3" s="202"/>
      <c r="H3" s="202"/>
      <c r="I3" s="202"/>
    </row>
    <row r="4" spans="1:12" ht="12" customHeight="1">
      <c r="A4" s="161"/>
      <c r="B4" s="161"/>
      <c r="C4" s="161"/>
      <c r="D4" s="160" t="s">
        <v>76</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22" t="s">
        <v>36</v>
      </c>
      <c r="H6" s="56"/>
      <c r="I6" s="56"/>
    </row>
    <row r="7" spans="1:9" s="1" customFormat="1" ht="12" customHeight="1" thickBot="1">
      <c r="A7" s="34"/>
      <c r="B7" s="4"/>
      <c r="C7" s="147"/>
      <c r="D7" s="149"/>
      <c r="E7" s="148"/>
      <c r="F7" s="31"/>
      <c r="G7" s="35">
        <v>50</v>
      </c>
      <c r="H7" s="57" t="s">
        <v>49</v>
      </c>
      <c r="I7" s="58"/>
    </row>
    <row r="8" spans="1:9" s="1" customFormat="1" ht="12" customHeight="1">
      <c r="A8" s="56"/>
      <c r="B8" s="56"/>
      <c r="C8" s="56"/>
      <c r="D8" s="56"/>
      <c r="E8" s="56"/>
      <c r="F8" s="56"/>
      <c r="G8" s="31"/>
      <c r="H8" s="59" t="s">
        <v>48</v>
      </c>
      <c r="I8" s="60"/>
    </row>
    <row r="9" spans="1:9" s="1" customFormat="1" ht="12" customHeight="1">
      <c r="A9" s="197" t="s">
        <v>72</v>
      </c>
      <c r="C9" s="203" t="s">
        <v>75</v>
      </c>
      <c r="D9" s="204"/>
      <c r="E9" s="56"/>
      <c r="F9" s="56"/>
      <c r="G9" s="31"/>
      <c r="H9" s="62" t="s">
        <v>50</v>
      </c>
      <c r="I9" s="63"/>
    </row>
    <row r="10" spans="1:9" s="1" customFormat="1" ht="12" customHeight="1">
      <c r="A10" s="138"/>
      <c r="B10" s="32"/>
      <c r="C10" s="32"/>
      <c r="D10" s="56"/>
      <c r="E10" s="56"/>
      <c r="F10" s="56"/>
      <c r="G10" s="31"/>
      <c r="H10" s="138"/>
      <c r="I10" s="32"/>
    </row>
    <row r="11" spans="1:9" s="1" customFormat="1" ht="12" customHeight="1">
      <c r="A11" s="138" t="s">
        <v>70</v>
      </c>
      <c r="B11" s="32"/>
      <c r="C11" s="32"/>
      <c r="D11" s="56"/>
      <c r="E11" s="56"/>
      <c r="F11" s="56"/>
      <c r="G11" s="31"/>
      <c r="H11" s="138"/>
      <c r="I11" s="32"/>
    </row>
    <row r="12" spans="1:9" s="1" customFormat="1" ht="12" customHeight="1" thickBot="1">
      <c r="A12" s="35"/>
      <c r="B12" s="180"/>
      <c r="C12" s="181"/>
      <c r="D12" s="56"/>
      <c r="E12" s="56"/>
      <c r="F12" s="56"/>
      <c r="G12" s="31"/>
      <c r="H12" s="138"/>
      <c r="I12" s="32"/>
    </row>
    <row r="13" spans="1:9" s="1" customFormat="1" ht="12" customHeight="1" thickBot="1">
      <c r="A13" s="35"/>
      <c r="B13" s="180"/>
      <c r="C13" s="181"/>
      <c r="D13" s="56"/>
      <c r="E13" s="56"/>
      <c r="F13" s="56"/>
      <c r="G13" s="31"/>
      <c r="H13" s="138"/>
      <c r="I13" s="32"/>
    </row>
    <row r="14" spans="1:9" s="1" customFormat="1" ht="12" customHeight="1" thickBot="1">
      <c r="A14" s="56"/>
      <c r="B14" s="56"/>
      <c r="C14" s="56"/>
      <c r="D14" s="56"/>
      <c r="E14" s="56"/>
      <c r="F14" s="56"/>
      <c r="G14" s="184" t="s">
        <v>71</v>
      </c>
      <c r="H14" s="201"/>
      <c r="I14" s="201"/>
    </row>
    <row r="15" spans="1:7" s="1" customFormat="1" ht="12" customHeight="1" thickBot="1">
      <c r="A15" s="6" t="s">
        <v>58</v>
      </c>
      <c r="B15" s="61"/>
      <c r="C15" s="36"/>
      <c r="D15" s="34"/>
      <c r="E15" s="34"/>
      <c r="F15" s="31"/>
      <c r="G15" s="31"/>
    </row>
    <row r="16" spans="1:9" s="1" customFormat="1" ht="12" customHeight="1" thickBot="1">
      <c r="A16" s="6" t="s">
        <v>59</v>
      </c>
      <c r="B16" s="61"/>
      <c r="C16" s="139"/>
      <c r="D16" s="140"/>
      <c r="E16" s="140"/>
      <c r="F16" s="31"/>
      <c r="G16" s="31"/>
      <c r="H16" s="138"/>
      <c r="I16" s="32"/>
    </row>
    <row r="17" spans="1:9" s="1" customFormat="1" ht="12" customHeight="1" thickBot="1">
      <c r="A17" s="6" t="s">
        <v>60</v>
      </c>
      <c r="B17" s="61"/>
      <c r="C17" s="36"/>
      <c r="D17" s="141"/>
      <c r="E17" s="141"/>
      <c r="F17" s="142"/>
      <c r="G17" s="142"/>
      <c r="H17" s="143"/>
      <c r="I17" s="143"/>
    </row>
    <row r="18" spans="1:9" s="1" customFormat="1" ht="12" customHeight="1" thickBot="1">
      <c r="A18" s="6"/>
      <c r="B18" s="61"/>
      <c r="C18" s="139"/>
      <c r="D18" s="140"/>
      <c r="E18" s="140"/>
      <c r="F18" s="144"/>
      <c r="G18" s="144"/>
      <c r="H18" s="145"/>
      <c r="I18" s="145"/>
    </row>
    <row r="19" spans="1:9" s="1" customFormat="1" ht="12" customHeight="1" thickBot="1">
      <c r="A19" s="64"/>
      <c r="B19" s="65"/>
      <c r="C19" s="66"/>
      <c r="D19" s="65"/>
      <c r="E19" s="67"/>
      <c r="F19" s="68"/>
      <c r="G19" s="69"/>
      <c r="H19" s="70"/>
      <c r="I19" s="70"/>
    </row>
    <row r="20" spans="1:9" s="1" customFormat="1" ht="12" customHeight="1" thickBot="1" thickTop="1">
      <c r="A20" s="71"/>
      <c r="B20" s="72"/>
      <c r="C20" s="71"/>
      <c r="D20" s="72"/>
      <c r="E20" s="71"/>
      <c r="F20" s="71"/>
      <c r="G20" s="71"/>
      <c r="H20" s="71"/>
      <c r="I20" s="70"/>
    </row>
    <row r="21" spans="1:9" s="1" customFormat="1" ht="12" customHeight="1" thickBot="1">
      <c r="A21" s="22"/>
      <c r="B21" s="33"/>
      <c r="C21" s="150" t="s">
        <v>0</v>
      </c>
      <c r="D21" s="150"/>
      <c r="E21" s="151"/>
      <c r="F21" s="73">
        <f>+G22-(G22*F22)</f>
        <v>365</v>
      </c>
      <c r="G21" s="31"/>
      <c r="H21" s="4"/>
      <c r="I21" s="4"/>
    </row>
    <row r="22" spans="1:9" s="1" customFormat="1" ht="12" customHeight="1" thickBot="1">
      <c r="A22" s="22"/>
      <c r="B22" s="33"/>
      <c r="C22" s="152" t="s">
        <v>1</v>
      </c>
      <c r="D22" s="152"/>
      <c r="E22" s="153"/>
      <c r="F22" s="38">
        <v>0</v>
      </c>
      <c r="G22" s="73">
        <v>365</v>
      </c>
      <c r="H22" s="73">
        <f>365-F21</f>
        <v>0</v>
      </c>
      <c r="I22" s="4"/>
    </row>
    <row r="23" spans="1:9" ht="12" customHeight="1" thickBot="1">
      <c r="A23" s="74" t="s">
        <v>2</v>
      </c>
      <c r="B23" s="42"/>
      <c r="C23" s="75" t="s">
        <v>54</v>
      </c>
      <c r="D23" s="75" t="s">
        <v>54</v>
      </c>
      <c r="E23" s="75" t="s">
        <v>54</v>
      </c>
      <c r="F23" s="75" t="s">
        <v>56</v>
      </c>
      <c r="G23" s="76" t="s">
        <v>3</v>
      </c>
      <c r="H23" s="77" t="s">
        <v>4</v>
      </c>
      <c r="I23" s="41"/>
    </row>
    <row r="24" spans="1:9" s="1" customFormat="1" ht="12" customHeight="1" thickBot="1">
      <c r="A24" s="78" t="s">
        <v>34</v>
      </c>
      <c r="B24" s="31"/>
      <c r="C24" s="79" t="s">
        <v>66</v>
      </c>
      <c r="D24" s="79" t="s">
        <v>6</v>
      </c>
      <c r="E24" s="79" t="s">
        <v>7</v>
      </c>
      <c r="F24" s="79" t="s">
        <v>55</v>
      </c>
      <c r="G24" s="41" t="s">
        <v>9</v>
      </c>
      <c r="H24" s="41" t="s">
        <v>10</v>
      </c>
      <c r="I24" s="41" t="s">
        <v>11</v>
      </c>
    </row>
    <row r="25" spans="1:9" s="1" customFormat="1" ht="6" customHeight="1" thickBot="1">
      <c r="A25" s="163"/>
      <c r="B25" s="164"/>
      <c r="C25" s="165"/>
      <c r="D25" s="166"/>
      <c r="E25" s="167"/>
      <c r="F25" s="168"/>
      <c r="G25" s="169"/>
      <c r="H25" s="170"/>
      <c r="I25" s="171"/>
    </row>
    <row r="26" spans="1:9" s="1" customFormat="1" ht="12" customHeight="1" thickBot="1">
      <c r="A26" s="175" t="s">
        <v>65</v>
      </c>
      <c r="B26" s="31"/>
      <c r="C26" s="85">
        <v>7.65</v>
      </c>
      <c r="D26" s="14"/>
      <c r="E26" s="12"/>
      <c r="F26" s="13">
        <v>1E-06</v>
      </c>
      <c r="G26" s="82">
        <f>ROUND(((D26*(G22/12))/(F26))+(((E26))/(F26)),1)</f>
        <v>0</v>
      </c>
      <c r="H26" s="83">
        <f aca="true" t="shared" si="0" ref="H26:H31">ROUND((C26*D26)/(F26),3)</f>
        <v>0</v>
      </c>
      <c r="I26" s="84">
        <f aca="true" t="shared" si="1" ref="I26:I31">ROUND((C26*E26)/(F26),2)</f>
        <v>0</v>
      </c>
    </row>
    <row r="27" spans="1:9" s="1" customFormat="1" ht="12" customHeight="1" thickBot="1">
      <c r="A27" s="175" t="s">
        <v>32</v>
      </c>
      <c r="B27" s="31"/>
      <c r="C27" s="85">
        <f aca="true" t="shared" si="2" ref="C27:C34">$C$80</f>
        <v>11.5</v>
      </c>
      <c r="D27" s="14"/>
      <c r="E27" s="12"/>
      <c r="F27" s="13">
        <v>1E-06</v>
      </c>
      <c r="G27" s="82">
        <f>ROUND(((D27*(G22/12))/(F27))+(((E27))/(F27)),1)</f>
        <v>0</v>
      </c>
      <c r="H27" s="83">
        <f t="shared" si="0"/>
        <v>0</v>
      </c>
      <c r="I27" s="84">
        <f t="shared" si="1"/>
        <v>0</v>
      </c>
    </row>
    <row r="28" spans="1:9" s="1" customFormat="1" ht="12" customHeight="1" thickBot="1">
      <c r="A28" s="80" t="s">
        <v>33</v>
      </c>
      <c r="B28" s="31"/>
      <c r="C28" s="85">
        <f t="shared" si="2"/>
        <v>11.5</v>
      </c>
      <c r="D28" s="15"/>
      <c r="E28" s="12"/>
      <c r="F28" s="13">
        <v>1E-06</v>
      </c>
      <c r="G28" s="82">
        <f>ROUND(((D28*(G22/12))/(F28))+(((E28))/(F28)),1)</f>
        <v>0</v>
      </c>
      <c r="H28" s="83">
        <f t="shared" si="0"/>
        <v>0</v>
      </c>
      <c r="I28" s="84">
        <f t="shared" si="1"/>
        <v>0</v>
      </c>
    </row>
    <row r="29" spans="1:9" s="1" customFormat="1" ht="12" customHeight="1" thickBot="1">
      <c r="A29" s="80" t="s">
        <v>33</v>
      </c>
      <c r="B29" s="31"/>
      <c r="C29" s="85">
        <f t="shared" si="2"/>
        <v>11.5</v>
      </c>
      <c r="D29" s="16"/>
      <c r="E29" s="12"/>
      <c r="F29" s="13">
        <v>1E-06</v>
      </c>
      <c r="G29" s="82">
        <f>ROUND(((D29*(G22/12))/(F29))+(((E29))/(F29)),1)</f>
        <v>0</v>
      </c>
      <c r="H29" s="83">
        <f t="shared" si="0"/>
        <v>0</v>
      </c>
      <c r="I29" s="84">
        <f t="shared" si="1"/>
        <v>0</v>
      </c>
    </row>
    <row r="30" spans="1:9" s="1" customFormat="1" ht="12" customHeight="1" thickBot="1">
      <c r="A30" s="80" t="s">
        <v>33</v>
      </c>
      <c r="B30" s="31"/>
      <c r="C30" s="85">
        <f t="shared" si="2"/>
        <v>11.5</v>
      </c>
      <c r="D30" s="16"/>
      <c r="E30" s="12"/>
      <c r="F30" s="13">
        <v>1E-06</v>
      </c>
      <c r="G30" s="82">
        <f>ROUND(((D30*(G22/12))/(F30))+(((E30))/(F30)),1)</f>
        <v>0</v>
      </c>
      <c r="H30" s="83">
        <f t="shared" si="0"/>
        <v>0</v>
      </c>
      <c r="I30" s="84">
        <f t="shared" si="1"/>
        <v>0</v>
      </c>
    </row>
    <row r="31" spans="1:9" s="1" customFormat="1" ht="12" customHeight="1" thickBot="1">
      <c r="A31" s="80" t="s">
        <v>33</v>
      </c>
      <c r="B31" s="31"/>
      <c r="C31" s="85">
        <f t="shared" si="2"/>
        <v>11.5</v>
      </c>
      <c r="D31" s="16"/>
      <c r="E31" s="12"/>
      <c r="F31" s="13">
        <v>1E-06</v>
      </c>
      <c r="G31" s="185">
        <f>ROUND(((D31*(G22/12))/(F31))+(((E31))/(F31)),1)</f>
        <v>0</v>
      </c>
      <c r="H31" s="83">
        <f t="shared" si="0"/>
        <v>0</v>
      </c>
      <c r="I31" s="84">
        <f t="shared" si="1"/>
        <v>0</v>
      </c>
    </row>
    <row r="32" spans="1:9" s="1" customFormat="1" ht="12" customHeight="1" thickBot="1">
      <c r="A32" s="80" t="s">
        <v>35</v>
      </c>
      <c r="B32" s="31"/>
      <c r="C32" s="85">
        <f t="shared" si="2"/>
        <v>11.5</v>
      </c>
      <c r="D32" s="16"/>
      <c r="E32" s="194" t="s">
        <v>12</v>
      </c>
      <c r="F32" s="13">
        <v>1E-06</v>
      </c>
      <c r="G32" s="185">
        <f>ROUND((((D32/F32)))*4.33,1)</f>
        <v>0</v>
      </c>
      <c r="H32" s="83">
        <f>ROUND(((C32*D32)/(F32))/(7),2)</f>
        <v>0</v>
      </c>
      <c r="I32" s="84" t="s">
        <v>30</v>
      </c>
    </row>
    <row r="33" spans="1:9" s="1" customFormat="1" ht="12" customHeight="1" thickBot="1">
      <c r="A33" s="80" t="s">
        <v>35</v>
      </c>
      <c r="B33" s="31"/>
      <c r="C33" s="85">
        <f t="shared" si="2"/>
        <v>11.5</v>
      </c>
      <c r="D33" s="16"/>
      <c r="E33" s="194" t="s">
        <v>12</v>
      </c>
      <c r="F33" s="13">
        <v>1E-06</v>
      </c>
      <c r="G33" s="86">
        <f>ROUND((((D33/F33)))*4.33,1)</f>
        <v>0</v>
      </c>
      <c r="H33" s="83">
        <f>ROUND(((C33*D33)/(F33))/(7),2)</f>
        <v>0</v>
      </c>
      <c r="I33" s="84" t="s">
        <v>30</v>
      </c>
    </row>
    <row r="34" spans="1:9" s="1" customFormat="1" ht="12" customHeight="1" thickBot="1">
      <c r="A34" s="6" t="s">
        <v>13</v>
      </c>
      <c r="B34" s="31"/>
      <c r="C34" s="87">
        <f t="shared" si="2"/>
        <v>11.5</v>
      </c>
      <c r="D34" s="17">
        <v>6</v>
      </c>
      <c r="E34" s="18">
        <v>16</v>
      </c>
      <c r="F34" s="88">
        <v>2</v>
      </c>
      <c r="G34" s="89">
        <f>(((E34)*D34)/(F34))/(G22/12)</f>
        <v>1.5780821917808219</v>
      </c>
      <c r="H34" s="90">
        <f>SUM(ROUND((((C34*D34)*E34/(F34))/366),2))</f>
        <v>1.51</v>
      </c>
      <c r="I34" s="84">
        <v>0</v>
      </c>
    </row>
    <row r="35" spans="1:9" s="1" customFormat="1" ht="12" customHeight="1" thickBot="1">
      <c r="A35" s="4"/>
      <c r="B35" s="39"/>
      <c r="C35" s="19"/>
      <c r="D35" s="19"/>
      <c r="E35" s="31"/>
      <c r="F35" s="56"/>
      <c r="G35" s="91" t="s">
        <v>14</v>
      </c>
      <c r="H35" s="92">
        <f>SUM(H25:H34)</f>
        <v>1.51</v>
      </c>
      <c r="I35" s="92">
        <f>SUM(I25:I34)</f>
        <v>0</v>
      </c>
    </row>
    <row r="36" spans="1:9" s="1" customFormat="1" ht="12" customHeight="1">
      <c r="A36" s="4"/>
      <c r="B36" s="8" t="s">
        <v>62</v>
      </c>
      <c r="C36" s="93">
        <f>SUM((D26/F26)+(D27/F27)+(D28/F28)+(D29/F29))+((D32/F32)/(7))+((D33/F33)/(7))+(((E27/F27)/(G22/12)+((E28/F28)/(G22/12)+((E29/F29)/(G22/12)))))+((D30/F30)+(D31/F31))+((E30/F30)/(G22/12)+((E31/F31)/(G22/12)))</f>
        <v>0</v>
      </c>
      <c r="D36" s="19"/>
      <c r="E36" s="94"/>
      <c r="F36" s="95"/>
      <c r="G36" s="96"/>
      <c r="H36" s="97"/>
      <c r="I36" s="41"/>
    </row>
    <row r="37" spans="1:9" ht="12" customHeight="1" thickBot="1">
      <c r="A37" s="42"/>
      <c r="B37" s="42"/>
      <c r="C37" s="42"/>
      <c r="D37" s="42"/>
      <c r="E37" s="42"/>
      <c r="F37" s="42"/>
      <c r="G37" s="42"/>
      <c r="H37" s="42"/>
      <c r="I37" s="42"/>
    </row>
    <row r="38" spans="1:9" s="1" customFormat="1" ht="12" customHeight="1" thickBot="1">
      <c r="A38" s="6" t="s">
        <v>15</v>
      </c>
      <c r="B38" s="31"/>
      <c r="C38" s="98">
        <v>0.045</v>
      </c>
      <c r="D38" s="99">
        <v>4</v>
      </c>
      <c r="E38" s="41"/>
      <c r="F38" s="31"/>
      <c r="G38" s="100"/>
      <c r="H38" s="101">
        <f>ROUND(((H35+(I35/(G22/12)))*C38)+D38,2)</f>
        <v>4.07</v>
      </c>
      <c r="I38" s="41"/>
    </row>
    <row r="39" spans="1:9" s="1" customFormat="1" ht="12" customHeight="1" thickBot="1">
      <c r="A39" s="4"/>
      <c r="B39" s="31"/>
      <c r="C39" s="102" t="s">
        <v>53</v>
      </c>
      <c r="D39" s="31"/>
      <c r="E39" s="103" t="s">
        <v>16</v>
      </c>
      <c r="F39" s="31"/>
      <c r="G39" s="100"/>
      <c r="H39" s="41"/>
      <c r="I39" s="41"/>
    </row>
    <row r="40" spans="1:9" s="1" customFormat="1" ht="12" customHeight="1" thickBot="1">
      <c r="A40" s="4"/>
      <c r="B40" s="104"/>
      <c r="C40" s="9"/>
      <c r="D40" s="31"/>
      <c r="E40" s="154" t="s">
        <v>17</v>
      </c>
      <c r="F40" s="155"/>
      <c r="G40" s="105"/>
      <c r="H40" s="3"/>
      <c r="I40" s="7"/>
    </row>
    <row r="41" spans="1:9" s="1" customFormat="1" ht="12" customHeight="1" thickBot="1">
      <c r="A41" s="31"/>
      <c r="B41" s="31"/>
      <c r="C41" s="31"/>
      <c r="D41" s="4"/>
      <c r="E41" s="106"/>
      <c r="F41" s="61"/>
      <c r="G41" s="107" t="s">
        <v>18</v>
      </c>
      <c r="H41" s="108">
        <f>SUM(G26:G34)</f>
        <v>1.5780821917808219</v>
      </c>
      <c r="I41" s="109"/>
    </row>
    <row r="42" spans="1:9" s="1" customFormat="1" ht="12" customHeight="1" thickBot="1">
      <c r="A42" s="31"/>
      <c r="B42" s="31"/>
      <c r="C42" s="31"/>
      <c r="D42" s="4"/>
      <c r="E42" s="106"/>
      <c r="F42" s="61"/>
      <c r="G42" s="8" t="s">
        <v>19</v>
      </c>
      <c r="H42" s="110">
        <f>(H41-(H41*0.05))</f>
        <v>1.4991780821917808</v>
      </c>
      <c r="I42" s="109"/>
    </row>
    <row r="43" spans="1:9" s="1" customFormat="1" ht="12" customHeight="1" thickBot="1">
      <c r="A43" s="111"/>
      <c r="B43" s="104"/>
      <c r="C43" s="31"/>
      <c r="D43" s="4"/>
      <c r="E43" s="106"/>
      <c r="F43" s="9"/>
      <c r="G43" s="9"/>
      <c r="H43" s="112" t="s">
        <v>20</v>
      </c>
      <c r="I43" s="101">
        <f>ROUND(((H35+H38)+((I35*12)/G22)),2)</f>
        <v>5.58</v>
      </c>
    </row>
    <row r="44" spans="1:9" s="1" customFormat="1" ht="12" customHeight="1" thickBot="1">
      <c r="A44" s="31"/>
      <c r="B44" s="104"/>
      <c r="C44" s="31"/>
      <c r="D44" s="4"/>
      <c r="E44" s="10"/>
      <c r="F44" s="11"/>
      <c r="G44" s="11"/>
      <c r="H44" s="113"/>
      <c r="I44" s="114"/>
    </row>
    <row r="45" spans="1:9" ht="12" customHeight="1">
      <c r="A45" s="42"/>
      <c r="B45" s="104"/>
      <c r="C45" s="42"/>
      <c r="D45" s="4"/>
      <c r="E45" s="9"/>
      <c r="F45" s="9"/>
      <c r="G45" s="9"/>
      <c r="H45" s="40"/>
      <c r="I45" s="22"/>
    </row>
    <row r="46" spans="1:9" s="1" customFormat="1" ht="12" customHeight="1">
      <c r="A46" s="78" t="s">
        <v>21</v>
      </c>
      <c r="B46" s="115"/>
      <c r="C46" s="41" t="s">
        <v>5</v>
      </c>
      <c r="D46" s="41" t="s">
        <v>6</v>
      </c>
      <c r="E46" s="41" t="s">
        <v>7</v>
      </c>
      <c r="F46" s="41" t="s">
        <v>8</v>
      </c>
      <c r="G46" s="41" t="s">
        <v>9</v>
      </c>
      <c r="H46" s="41" t="s">
        <v>10</v>
      </c>
      <c r="I46" s="41" t="s">
        <v>11</v>
      </c>
    </row>
    <row r="47" spans="1:9" s="1" customFormat="1" ht="12" customHeight="1">
      <c r="A47" s="80" t="s">
        <v>52</v>
      </c>
      <c r="B47" s="31"/>
      <c r="C47" s="198">
        <v>26.46</v>
      </c>
      <c r="D47" s="14"/>
      <c r="E47" s="14"/>
      <c r="F47" s="81">
        <v>1</v>
      </c>
      <c r="G47" s="110">
        <f>ROUND(((D47*(G22/12))/(F47))+(((E47))/(F47)),1)</f>
        <v>0</v>
      </c>
      <c r="H47" s="83">
        <f>ROUND((C47*D47)/(F47),3)</f>
        <v>0</v>
      </c>
      <c r="I47" s="84">
        <f>ROUND((C47*E47)/(F47),2)</f>
        <v>0</v>
      </c>
    </row>
    <row r="48" spans="1:9" s="1" customFormat="1" ht="12" customHeight="1">
      <c r="A48" s="80" t="s">
        <v>51</v>
      </c>
      <c r="B48" s="31"/>
      <c r="C48" s="116">
        <v>29.79</v>
      </c>
      <c r="D48" s="14"/>
      <c r="E48" s="20"/>
      <c r="F48" s="81">
        <v>1</v>
      </c>
      <c r="G48" s="110">
        <f>ROUND(((D48*(G22/12))/(F48))+(((E48))/(F48)),1)</f>
        <v>0</v>
      </c>
      <c r="H48" s="83">
        <f>ROUND((C48*D48)/(F48),3)</f>
        <v>0</v>
      </c>
      <c r="I48" s="84">
        <f>ROUND((C48*E48)/(F48),2)</f>
        <v>0</v>
      </c>
    </row>
    <row r="49" spans="1:9" s="1" customFormat="1" ht="12" customHeight="1" thickBot="1">
      <c r="A49" s="179" t="s">
        <v>84</v>
      </c>
      <c r="B49" s="31"/>
      <c r="C49" s="28"/>
      <c r="D49" s="129"/>
      <c r="E49" s="130"/>
      <c r="F49" s="131"/>
      <c r="G49" s="134"/>
      <c r="H49" s="90">
        <v>4</v>
      </c>
      <c r="I49" s="135"/>
    </row>
    <row r="50" spans="1:9" s="1" customFormat="1" ht="12" customHeight="1" thickBot="1">
      <c r="A50" s="6"/>
      <c r="B50" s="28"/>
      <c r="C50" s="117"/>
      <c r="D50" s="117"/>
      <c r="E50" s="61"/>
      <c r="F50" s="61"/>
      <c r="G50" s="132">
        <f>SUM(G47:G48)</f>
        <v>0</v>
      </c>
      <c r="H50" s="92">
        <f>SUM(H47:H49)</f>
        <v>4</v>
      </c>
      <c r="I50" s="133">
        <f>SUM(I47:I48)</f>
        <v>0</v>
      </c>
    </row>
    <row r="51" spans="1:9" s="1" customFormat="1" ht="12" customHeight="1">
      <c r="A51" s="6"/>
      <c r="B51" s="28"/>
      <c r="C51" s="117"/>
      <c r="D51" s="117"/>
      <c r="E51" s="61"/>
      <c r="F51" s="61"/>
      <c r="G51" s="118"/>
      <c r="H51" s="119"/>
      <c r="I51" s="119"/>
    </row>
    <row r="52" spans="1:9" s="1" customFormat="1" ht="12" customHeight="1" thickBot="1">
      <c r="A52" s="5" t="s">
        <v>22</v>
      </c>
      <c r="B52" s="4"/>
      <c r="C52" s="4"/>
      <c r="D52" s="4"/>
      <c r="E52" s="41"/>
      <c r="F52" s="41"/>
      <c r="G52" s="41"/>
      <c r="H52" s="120"/>
      <c r="I52" s="4"/>
    </row>
    <row r="53" spans="1:9" s="1" customFormat="1" ht="12" customHeight="1" thickBot="1">
      <c r="A53" s="6" t="s">
        <v>23</v>
      </c>
      <c r="B53" s="31"/>
      <c r="C53" s="98">
        <v>0.15</v>
      </c>
      <c r="D53" s="4"/>
      <c r="E53" s="21"/>
      <c r="F53" s="156"/>
      <c r="G53" s="156"/>
      <c r="H53" s="84">
        <f>ROUND((((I35*12)/G22)*C53)+(H35*C53),2)</f>
        <v>0.23</v>
      </c>
      <c r="I53" s="31"/>
    </row>
    <row r="54" spans="1:9" s="1" customFormat="1" ht="12" customHeight="1" thickBot="1">
      <c r="A54" s="6" t="s">
        <v>24</v>
      </c>
      <c r="B54" s="31"/>
      <c r="C54" s="121">
        <v>15.75</v>
      </c>
      <c r="D54" s="4"/>
      <c r="E54" s="21"/>
      <c r="F54" s="19"/>
      <c r="G54" s="19"/>
      <c r="H54" s="84">
        <f>C54</f>
        <v>15.75</v>
      </c>
      <c r="I54" s="31"/>
    </row>
    <row r="55" spans="1:9" s="1" customFormat="1" ht="12" customHeight="1" thickBot="1">
      <c r="A55" s="6" t="s">
        <v>31</v>
      </c>
      <c r="B55" s="31"/>
      <c r="C55" s="99">
        <v>3.5</v>
      </c>
      <c r="D55" s="4"/>
      <c r="E55" s="21"/>
      <c r="F55" s="19"/>
      <c r="G55" s="19"/>
      <c r="H55" s="84">
        <f>C55</f>
        <v>3.5</v>
      </c>
      <c r="I55" s="31"/>
    </row>
    <row r="56" spans="1:9" s="1" customFormat="1" ht="12" customHeight="1" thickBot="1">
      <c r="A56" s="122"/>
      <c r="B56" s="31"/>
      <c r="C56" s="31"/>
      <c r="D56" s="4"/>
      <c r="E56" s="22"/>
      <c r="F56" s="24"/>
      <c r="G56" s="61" t="s">
        <v>25</v>
      </c>
      <c r="H56" s="136">
        <f>SUM(H53+H54+H55)</f>
        <v>19.48</v>
      </c>
      <c r="I56" s="137">
        <f>IF(H56&gt;$D$80,$D$80,H56)</f>
        <v>19.48</v>
      </c>
    </row>
    <row r="57" spans="1:9" s="1" customFormat="1" ht="12" customHeight="1">
      <c r="A57" s="123"/>
      <c r="B57" s="31"/>
      <c r="C57" s="31"/>
      <c r="D57" s="31"/>
      <c r="E57" s="31"/>
      <c r="F57" s="31"/>
      <c r="G57" s="31"/>
      <c r="H57" s="31"/>
      <c r="I57" s="124" t="s">
        <v>26</v>
      </c>
    </row>
    <row r="58" spans="1:9" ht="12" customHeight="1">
      <c r="A58" s="4"/>
      <c r="B58" s="4"/>
      <c r="C58" s="4"/>
      <c r="D58" s="4"/>
      <c r="E58" s="22"/>
      <c r="F58" s="41"/>
      <c r="G58" s="41"/>
      <c r="H58" s="40"/>
      <c r="I58" s="4"/>
    </row>
    <row r="59" spans="3:9" s="1" customFormat="1" ht="12" customHeight="1">
      <c r="C59" s="24"/>
      <c r="D59" s="24"/>
      <c r="E59" s="24"/>
      <c r="F59" s="31"/>
      <c r="G59" s="8" t="s">
        <v>27</v>
      </c>
      <c r="H59" s="84">
        <f>SUM(ROUND((I43+H50+I56)+((I50)/(G22/12)),2))</f>
        <v>29.06</v>
      </c>
      <c r="I59" s="22"/>
    </row>
    <row r="60" spans="1:9" s="1" customFormat="1" ht="12" customHeight="1" thickBot="1">
      <c r="A60" s="23"/>
      <c r="B60" s="125"/>
      <c r="C60" s="24"/>
      <c r="D60" s="24"/>
      <c r="E60" s="24"/>
      <c r="F60" s="2" t="s">
        <v>28</v>
      </c>
      <c r="G60" s="126">
        <f>F22</f>
        <v>0</v>
      </c>
      <c r="H60" s="127">
        <f>+(H59*G22)/F21</f>
        <v>29.06</v>
      </c>
      <c r="I60" s="24"/>
    </row>
    <row r="61" spans="1:9" s="1" customFormat="1" ht="12" customHeight="1">
      <c r="A61" s="95" t="s">
        <v>63</v>
      </c>
      <c r="B61" s="4"/>
      <c r="C61" s="24"/>
      <c r="D61" s="25"/>
      <c r="E61" s="26"/>
      <c r="F61" s="31"/>
      <c r="G61" s="8" t="s">
        <v>83</v>
      </c>
      <c r="H61" s="174">
        <f>+H60</f>
        <v>29.06</v>
      </c>
      <c r="I61" s="28"/>
    </row>
    <row r="62" spans="1:10" s="1" customFormat="1" ht="12" customHeight="1">
      <c r="A62" s="128"/>
      <c r="B62" s="4"/>
      <c r="C62" s="31"/>
      <c r="D62" s="33"/>
      <c r="E62" s="30"/>
      <c r="F62" s="157"/>
      <c r="G62" s="158"/>
      <c r="H62" s="97"/>
      <c r="I62" s="30"/>
      <c r="J62" s="159"/>
    </row>
    <row r="63" spans="1:9" ht="12" customHeight="1">
      <c r="A63" s="29" t="s">
        <v>57</v>
      </c>
      <c r="B63" s="37"/>
      <c r="C63" s="42"/>
      <c r="D63" s="42"/>
      <c r="E63" s="42"/>
      <c r="F63" s="42"/>
      <c r="G63" s="42"/>
      <c r="H63" s="42"/>
      <c r="I63" s="42"/>
    </row>
    <row r="64" spans="1:9" ht="12" customHeight="1">
      <c r="A64" s="29"/>
      <c r="B64" s="37"/>
      <c r="C64" s="42"/>
      <c r="D64" s="42"/>
      <c r="E64" s="42"/>
      <c r="F64" s="42"/>
      <c r="G64" s="2" t="s">
        <v>82</v>
      </c>
      <c r="H64" s="174">
        <f>ROUND(+H61*1.04,2)</f>
        <v>30.22</v>
      </c>
      <c r="I64" s="42"/>
    </row>
    <row r="65" spans="1:9" ht="12" customHeight="1">
      <c r="A65" s="29"/>
      <c r="B65" s="37"/>
      <c r="C65" s="42"/>
      <c r="D65" s="42"/>
      <c r="E65" s="42"/>
      <c r="F65" s="42"/>
      <c r="G65" s="2" t="s">
        <v>80</v>
      </c>
      <c r="H65" s="174">
        <f>ROUND(+H64*1.0155,2)</f>
        <v>30.69</v>
      </c>
      <c r="I65" s="42"/>
    </row>
    <row r="66" spans="1:9" ht="12" customHeight="1">
      <c r="A66" s="29"/>
      <c r="B66" s="37"/>
      <c r="C66" s="42"/>
      <c r="D66" s="42"/>
      <c r="E66" s="42"/>
      <c r="F66" s="42"/>
      <c r="G66" s="2" t="s">
        <v>81</v>
      </c>
      <c r="H66" s="174">
        <f>ROUND(+H65*1.02,2)</f>
        <v>31.3</v>
      </c>
      <c r="I66" s="42"/>
    </row>
    <row r="67" spans="1:9" ht="12" customHeight="1">
      <c r="A67" s="29"/>
      <c r="B67" s="37"/>
      <c r="C67" s="42"/>
      <c r="D67" s="42"/>
      <c r="E67" s="42"/>
      <c r="F67" s="42"/>
      <c r="G67" s="2" t="s">
        <v>85</v>
      </c>
      <c r="H67" s="174">
        <f>ROUND(+H66*1.025,2)</f>
        <v>32.08</v>
      </c>
      <c r="I67" s="42"/>
    </row>
    <row r="68" spans="1:9" ht="12" customHeight="1">
      <c r="A68" s="29"/>
      <c r="B68" s="37"/>
      <c r="C68" s="42"/>
      <c r="D68" s="42"/>
      <c r="E68" s="42"/>
      <c r="F68" s="42"/>
      <c r="G68" s="2" t="s">
        <v>86</v>
      </c>
      <c r="H68" s="174">
        <f>+H67+6</f>
        <v>38.08</v>
      </c>
      <c r="I68" s="42"/>
    </row>
    <row r="69" spans="1:9" ht="12" customHeight="1">
      <c r="A69" s="29"/>
      <c r="B69" s="37"/>
      <c r="C69" s="42"/>
      <c r="D69" s="42"/>
      <c r="E69" s="42"/>
      <c r="F69" s="42"/>
      <c r="G69" s="42"/>
      <c r="H69" s="42"/>
      <c r="I69" s="42"/>
    </row>
    <row r="70" spans="1:9" ht="12" customHeight="1">
      <c r="A70" s="29"/>
      <c r="B70" s="37"/>
      <c r="C70" s="42"/>
      <c r="D70" s="42"/>
      <c r="E70" s="42"/>
      <c r="F70" s="42"/>
      <c r="G70" s="27" t="s">
        <v>29</v>
      </c>
      <c r="H70" s="174">
        <f>+H68</f>
        <v>38.08</v>
      </c>
      <c r="I70" s="42"/>
    </row>
    <row r="71" spans="1:9" ht="12" customHeight="1">
      <c r="A71" s="29"/>
      <c r="B71" s="37"/>
      <c r="C71" s="42"/>
      <c r="D71" s="42"/>
      <c r="E71" s="42"/>
      <c r="F71" s="42"/>
      <c r="G71" s="42"/>
      <c r="H71" s="42"/>
      <c r="I71" s="42"/>
    </row>
    <row r="72" spans="1:9" ht="21" customHeight="1" hidden="1">
      <c r="A72" s="42"/>
      <c r="B72" s="42"/>
      <c r="C72" s="42"/>
      <c r="D72" s="42"/>
      <c r="E72" s="42"/>
      <c r="F72" s="42"/>
      <c r="G72" s="42"/>
      <c r="H72" s="42"/>
      <c r="I72" s="42"/>
    </row>
    <row r="73" spans="1:9" ht="21" customHeight="1" hidden="1">
      <c r="A73" s="42" t="s">
        <v>37</v>
      </c>
      <c r="B73" s="43">
        <f>G7</f>
        <v>50</v>
      </c>
      <c r="C73" s="44" t="s">
        <v>38</v>
      </c>
      <c r="D73" s="45"/>
      <c r="E73" s="42"/>
      <c r="F73" s="42"/>
      <c r="G73" s="42" t="s">
        <v>39</v>
      </c>
      <c r="H73" s="42"/>
      <c r="I73" s="42"/>
    </row>
    <row r="74" spans="1:9" ht="21" customHeight="1" hidden="1">
      <c r="A74" s="42"/>
      <c r="B74" s="46"/>
      <c r="C74" s="47"/>
      <c r="D74" s="48" t="s">
        <v>40</v>
      </c>
      <c r="E74" s="42"/>
      <c r="F74" s="42"/>
      <c r="G74" s="42" t="s">
        <v>41</v>
      </c>
      <c r="H74" s="42"/>
      <c r="I74" s="42"/>
    </row>
    <row r="75" spans="1:9" ht="21" customHeight="1" hidden="1">
      <c r="A75" s="42"/>
      <c r="B75" s="49">
        <f>IF(B73&gt;60,0,1)</f>
        <v>1</v>
      </c>
      <c r="C75" s="50">
        <f>IF(B73&lt;36,1,0)</f>
        <v>0</v>
      </c>
      <c r="D75" s="43">
        <f>SUM(B75:C75)</f>
        <v>1</v>
      </c>
      <c r="E75" s="42"/>
      <c r="F75" s="42"/>
      <c r="G75" s="42" t="s">
        <v>42</v>
      </c>
      <c r="H75" s="42"/>
      <c r="I75" s="42"/>
    </row>
    <row r="76" spans="1:9" ht="21" customHeight="1" hidden="1">
      <c r="A76" s="42"/>
      <c r="B76" s="42"/>
      <c r="C76" s="51" t="s">
        <v>43</v>
      </c>
      <c r="D76" s="51" t="s">
        <v>44</v>
      </c>
      <c r="E76" s="42"/>
      <c r="F76" s="42"/>
      <c r="G76" s="42"/>
      <c r="H76" s="42"/>
      <c r="I76" s="42"/>
    </row>
    <row r="77" spans="1:9" ht="18" customHeight="1" hidden="1">
      <c r="A77" s="42"/>
      <c r="B77" s="42" t="s">
        <v>45</v>
      </c>
      <c r="C77" s="52">
        <f>IF(D75=0,10.25,0)</f>
        <v>0</v>
      </c>
      <c r="D77" s="52">
        <f>IF(D75=0,28,0)</f>
        <v>0</v>
      </c>
      <c r="E77" s="42"/>
      <c r="F77" s="42"/>
      <c r="G77" s="42"/>
      <c r="H77" s="42"/>
      <c r="I77" s="42"/>
    </row>
    <row r="78" spans="1:9" ht="18" customHeight="1" hidden="1">
      <c r="A78" s="42"/>
      <c r="B78" s="42" t="s">
        <v>46</v>
      </c>
      <c r="C78" s="52">
        <f>IF(D75=1,11.5,0)</f>
        <v>11.5</v>
      </c>
      <c r="D78" s="52">
        <f>IF(D75=1,33,0)</f>
        <v>33</v>
      </c>
      <c r="E78" s="42"/>
      <c r="F78" s="42"/>
      <c r="G78" s="42"/>
      <c r="H78" s="42"/>
      <c r="I78" s="42"/>
    </row>
    <row r="79" spans="1:9" ht="15.75" customHeight="1" hidden="1">
      <c r="A79" s="42"/>
      <c r="B79" s="42" t="s">
        <v>47</v>
      </c>
      <c r="C79" s="52">
        <f>IF(D75=2,13,0)</f>
        <v>0</v>
      </c>
      <c r="D79" s="52">
        <f>IF(D75=2,38,0)</f>
        <v>0</v>
      </c>
      <c r="E79" s="42"/>
      <c r="F79" s="42"/>
      <c r="G79" s="42"/>
      <c r="H79" s="42"/>
      <c r="I79" s="42"/>
    </row>
    <row r="80" spans="1:9" ht="18" customHeight="1" hidden="1">
      <c r="A80" s="42"/>
      <c r="B80" s="42" t="s">
        <v>40</v>
      </c>
      <c r="C80" s="53">
        <f>SUM(C77:C79)</f>
        <v>11.5</v>
      </c>
      <c r="D80" s="53">
        <f>SUM(D77:D79)</f>
        <v>33</v>
      </c>
      <c r="E80" s="42"/>
      <c r="F80" s="42"/>
      <c r="G80" s="42"/>
      <c r="H80" s="42"/>
      <c r="I80" s="42"/>
    </row>
  </sheetData>
  <sheetProtection password="CA7F" sheet="1"/>
  <mergeCells count="4">
    <mergeCell ref="A2:I2"/>
    <mergeCell ref="A3:I3"/>
    <mergeCell ref="H14:I14"/>
    <mergeCell ref="C9:D9"/>
  </mergeCells>
  <printOptions/>
  <pageMargins left="0.75" right="0.75" top="1" bottom="1" header="0.5" footer="0.5"/>
  <pageSetup horizontalDpi="300" verticalDpi="300" orientation="portrait" scale="75"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sheetPr>
  <dimension ref="A1:P80"/>
  <sheetViews>
    <sheetView zoomScale="120" zoomScaleNormal="120" zoomScalePageLayoutView="0" workbookViewId="0" topLeftCell="A1">
      <selection activeCell="H30" sqref="H30"/>
    </sheetView>
  </sheetViews>
  <sheetFormatPr defaultColWidth="9.140625" defaultRowHeight="12" customHeight="1"/>
  <cols>
    <col min="1" max="1" width="31.00390625" style="0" customWidth="1"/>
    <col min="2" max="2" width="5.28125" style="0" customWidth="1"/>
    <col min="3" max="3" width="9.7109375" style="0" customWidth="1"/>
    <col min="4" max="4" width="12.140625" style="0" customWidth="1"/>
    <col min="5" max="5" width="13.140625" style="0" customWidth="1"/>
    <col min="7" max="7" width="10.00390625" style="0" customWidth="1"/>
    <col min="8" max="8" width="13.8515625" style="0" customWidth="1"/>
    <col min="9" max="9" width="18.00390625" style="0" customWidth="1"/>
  </cols>
  <sheetData>
    <row r="1" spans="1:9" ht="12" customHeight="1">
      <c r="A1" s="54"/>
      <c r="B1" s="55"/>
      <c r="C1" s="55"/>
      <c r="D1" s="55"/>
      <c r="E1" s="55"/>
      <c r="F1" s="55"/>
      <c r="G1" s="55"/>
      <c r="H1" s="55"/>
      <c r="I1" s="55"/>
    </row>
    <row r="2" spans="1:9" ht="19.5" customHeight="1">
      <c r="A2" s="200" t="s">
        <v>67</v>
      </c>
      <c r="B2" s="200"/>
      <c r="C2" s="200"/>
      <c r="D2" s="200"/>
      <c r="E2" s="200"/>
      <c r="F2" s="200"/>
      <c r="G2" s="200"/>
      <c r="H2" s="200"/>
      <c r="I2" s="200"/>
    </row>
    <row r="3" spans="1:9" ht="27.75" customHeight="1">
      <c r="A3" s="205" t="s">
        <v>68</v>
      </c>
      <c r="B3" s="205"/>
      <c r="C3" s="205"/>
      <c r="D3" s="205"/>
      <c r="E3" s="205"/>
      <c r="F3" s="205"/>
      <c r="G3" s="205"/>
      <c r="H3" s="205"/>
      <c r="I3" s="205"/>
    </row>
    <row r="4" spans="1:12" ht="12" customHeight="1">
      <c r="A4" s="161"/>
      <c r="B4" s="161"/>
      <c r="C4" s="161"/>
      <c r="D4" s="160" t="s">
        <v>73</v>
      </c>
      <c r="E4" s="162"/>
      <c r="F4" s="162"/>
      <c r="G4" s="162"/>
      <c r="H4" s="162"/>
      <c r="I4" s="146"/>
      <c r="J4" s="146"/>
      <c r="K4" s="146"/>
      <c r="L4" s="146"/>
    </row>
    <row r="5" spans="1:9" ht="4.5" customHeight="1">
      <c r="A5" s="172"/>
      <c r="B5" s="172"/>
      <c r="C5" s="172"/>
      <c r="D5" s="172"/>
      <c r="E5" s="173"/>
      <c r="F5" s="173"/>
      <c r="G5" s="173"/>
      <c r="H5" s="173"/>
      <c r="I5" s="172"/>
    </row>
    <row r="6" spans="1:9" s="1" customFormat="1" ht="12" customHeight="1">
      <c r="A6" s="41" t="s">
        <v>64</v>
      </c>
      <c r="B6" s="31"/>
      <c r="C6" s="31"/>
      <c r="D6" s="41" t="s">
        <v>61</v>
      </c>
      <c r="E6" s="31"/>
      <c r="F6" s="31"/>
      <c r="G6" s="138"/>
      <c r="H6" s="32"/>
      <c r="I6" s="32"/>
    </row>
    <row r="7" spans="1:9" s="1" customFormat="1" ht="12" customHeight="1" thickBot="1">
      <c r="A7" s="34"/>
      <c r="B7" s="4"/>
      <c r="C7" s="147"/>
      <c r="D7" s="149"/>
      <c r="E7" s="148"/>
      <c r="F7" s="31"/>
      <c r="G7" s="178"/>
      <c r="H7" s="138"/>
      <c r="I7" s="32"/>
    </row>
    <row r="8" spans="1:9" s="1" customFormat="1" ht="12" customHeight="1">
      <c r="A8" s="182"/>
      <c r="B8" s="4"/>
      <c r="C8" s="147"/>
      <c r="D8" s="183"/>
      <c r="E8" s="148"/>
      <c r="F8" s="31"/>
      <c r="G8" s="178"/>
      <c r="H8" s="138"/>
      <c r="I8" s="32"/>
    </row>
    <row r="9" spans="1:6" s="1" customFormat="1" ht="12" customHeight="1">
      <c r="A9" s="197" t="s">
        <v>72</v>
      </c>
      <c r="B9" s="203" t="s">
        <v>79</v>
      </c>
      <c r="C9" s="206"/>
      <c r="D9" s="204"/>
      <c r="E9" s="148"/>
      <c r="F9" s="31"/>
    </row>
    <row r="10" spans="1:6" s="1" customFormat="1" ht="12" customHeight="1">
      <c r="A10" s="195"/>
      <c r="B10" s="196"/>
      <c r="C10" s="196"/>
      <c r="D10" s="196"/>
      <c r="E10" s="148"/>
      <c r="F10" s="31"/>
    </row>
    <row r="11" spans="1:9" s="1" customFormat="1" ht="12" customHeight="1">
      <c r="A11" s="138" t="s">
        <v>70</v>
      </c>
      <c r="B11" s="32"/>
      <c r="C11" s="32"/>
      <c r="D11" s="183"/>
      <c r="E11" s="148"/>
      <c r="F11" s="31"/>
      <c r="H11" s="186"/>
      <c r="I11" s="186"/>
    </row>
    <row r="12" spans="1:9" s="1" customFormat="1" ht="12" customHeight="1" thickBot="1">
      <c r="A12" s="35"/>
      <c r="B12" s="180"/>
      <c r="C12" s="181"/>
      <c r="D12" s="183"/>
      <c r="E12" s="148"/>
      <c r="F12" s="31"/>
      <c r="G12" s="184" t="s">
        <v>71</v>
      </c>
      <c r="H12" s="201"/>
      <c r="I12" s="201"/>
    </row>
    <row r="13" spans="1:9" s="1" customFormat="1" ht="12" customHeight="1" thickBot="1">
      <c r="A13" s="35"/>
      <c r="B13" s="180"/>
      <c r="C13" s="181"/>
      <c r="D13" s="183"/>
      <c r="E13" s="148"/>
      <c r="F13" s="31"/>
      <c r="G13" s="178"/>
      <c r="H13" s="138"/>
      <c r="I13" s="32"/>
    </row>
    <row r="14" spans="1:9" s="1" customFormat="1" ht="12" customHeight="1">
      <c r="A14" s="56"/>
      <c r="B14" s="56"/>
      <c r="C14" s="56"/>
      <c r="D14" s="56"/>
      <c r="E14" s="56"/>
      <c r="F14" s="56"/>
      <c r="G14" s="24"/>
      <c r="H14" s="138"/>
      <c r="I14" s="32"/>
    </row>
    <row r="15" spans="1:6" s="1" customFormat="1" ht="12" customHeight="1" thickBot="1">
      <c r="A15" s="6" t="s">
        <v>58</v>
      </c>
      <c r="B15" s="61"/>
      <c r="C15" s="36"/>
      <c r="D15" s="34"/>
      <c r="E15" s="34"/>
      <c r="F15" s="31"/>
    </row>
    <row r="16" spans="1:9" s="1" customFormat="1" ht="12" customHeight="1" thickBot="1">
      <c r="A16" s="6" t="s">
        <v>59</v>
      </c>
      <c r="B16" s="61"/>
      <c r="C16" s="139"/>
      <c r="D16" s="140"/>
      <c r="E16" s="140"/>
      <c r="F16" s="31"/>
      <c r="G16" s="24"/>
      <c r="H16" s="138"/>
      <c r="I16" s="32"/>
    </row>
    <row r="17" spans="1:9" s="1" customFormat="1" ht="12" customHeight="1" thickBot="1">
      <c r="A17" s="6" t="s">
        <v>74</v>
      </c>
      <c r="B17" s="61"/>
      <c r="C17" s="36"/>
      <c r="D17" s="141"/>
      <c r="E17" s="141"/>
      <c r="F17" s="142"/>
      <c r="G17" s="142"/>
      <c r="H17" s="143"/>
      <c r="I17" s="143"/>
    </row>
    <row r="18" spans="1:9" s="1" customFormat="1" ht="12" customHeight="1" thickBot="1">
      <c r="A18" s="6"/>
      <c r="B18" s="61"/>
      <c r="C18" s="139"/>
      <c r="D18" s="140"/>
      <c r="E18" s="140"/>
      <c r="F18" s="144"/>
      <c r="G18" s="144"/>
      <c r="H18" s="145"/>
      <c r="I18" s="145"/>
    </row>
    <row r="19" spans="1:9" s="1" customFormat="1" ht="12" customHeight="1" thickBot="1">
      <c r="A19" s="64"/>
      <c r="B19" s="65"/>
      <c r="C19" s="66"/>
      <c r="D19" s="65"/>
      <c r="E19" s="67"/>
      <c r="F19" s="68"/>
      <c r="G19" s="69"/>
      <c r="H19" s="70"/>
      <c r="I19" s="70"/>
    </row>
    <row r="20" spans="1:9" s="1" customFormat="1" ht="12" customHeight="1" thickTop="1">
      <c r="A20" s="71"/>
      <c r="B20" s="72"/>
      <c r="C20" s="71"/>
      <c r="D20" s="72"/>
      <c r="E20" s="71"/>
      <c r="F20" s="71"/>
      <c r="G20" s="71"/>
      <c r="H20" s="71"/>
      <c r="I20" s="70"/>
    </row>
    <row r="21" spans="1:9" s="1" customFormat="1" ht="12" customHeight="1" thickBot="1">
      <c r="A21" s="22"/>
      <c r="B21" s="33"/>
      <c r="C21" s="150"/>
      <c r="D21" s="150"/>
      <c r="E21" s="150"/>
      <c r="F21" s="187"/>
      <c r="G21" s="25"/>
      <c r="H21" s="30"/>
      <c r="I21" s="4"/>
    </row>
    <row r="22" spans="1:9" s="1" customFormat="1" ht="12" customHeight="1" thickBot="1">
      <c r="A22" s="22"/>
      <c r="B22" s="33"/>
      <c r="C22" s="152"/>
      <c r="D22" s="152"/>
      <c r="E22" s="152"/>
      <c r="F22" s="188"/>
      <c r="G22" s="192">
        <v>365</v>
      </c>
      <c r="H22" s="187"/>
      <c r="I22" s="4"/>
    </row>
    <row r="23" spans="1:9" ht="12" customHeight="1" thickBot="1">
      <c r="A23" s="74" t="s">
        <v>2</v>
      </c>
      <c r="B23" s="42"/>
      <c r="C23" s="75" t="s">
        <v>54</v>
      </c>
      <c r="D23" s="75" t="s">
        <v>54</v>
      </c>
      <c r="E23" s="75" t="s">
        <v>54</v>
      </c>
      <c r="F23" s="75" t="s">
        <v>56</v>
      </c>
      <c r="G23" s="191" t="s">
        <v>3</v>
      </c>
      <c r="H23" s="190" t="s">
        <v>4</v>
      </c>
      <c r="I23" s="41"/>
    </row>
    <row r="24" spans="1:9" s="1" customFormat="1" ht="12" customHeight="1">
      <c r="A24" s="78" t="s">
        <v>34</v>
      </c>
      <c r="B24" s="31"/>
      <c r="C24" s="79" t="s">
        <v>66</v>
      </c>
      <c r="D24" s="79" t="s">
        <v>6</v>
      </c>
      <c r="E24" s="79" t="s">
        <v>7</v>
      </c>
      <c r="F24" s="79" t="s">
        <v>55</v>
      </c>
      <c r="G24" s="79" t="s">
        <v>9</v>
      </c>
      <c r="H24" s="79" t="s">
        <v>10</v>
      </c>
      <c r="I24" s="41" t="s">
        <v>11</v>
      </c>
    </row>
    <row r="25" spans="1:9" s="1" customFormat="1" ht="6" customHeight="1" thickBot="1">
      <c r="A25" s="163"/>
      <c r="B25" s="164"/>
      <c r="C25" s="165"/>
      <c r="D25" s="166"/>
      <c r="E25" s="167"/>
      <c r="F25" s="168"/>
      <c r="G25" s="189"/>
      <c r="H25" s="170"/>
      <c r="I25" s="171"/>
    </row>
    <row r="26" spans="1:9" s="1" customFormat="1" ht="12" customHeight="1" thickBot="1">
      <c r="A26" s="175"/>
      <c r="B26" s="31"/>
      <c r="C26" s="85"/>
      <c r="D26" s="14"/>
      <c r="E26" s="12"/>
      <c r="F26" s="13"/>
      <c r="G26" s="82"/>
      <c r="H26" s="83"/>
      <c r="I26" s="84"/>
    </row>
    <row r="27" spans="1:9" s="1" customFormat="1" ht="12" customHeight="1" thickBot="1">
      <c r="A27" s="175" t="s">
        <v>32</v>
      </c>
      <c r="B27" s="31"/>
      <c r="C27" s="85">
        <v>17</v>
      </c>
      <c r="D27" s="14"/>
      <c r="E27" s="12"/>
      <c r="F27" s="13">
        <v>1E-06</v>
      </c>
      <c r="G27" s="82">
        <f>ROUND(((D27*(G22/12))/(F27))+(((E27))/(F27)),1)</f>
        <v>0</v>
      </c>
      <c r="H27" s="83">
        <f>ROUND((C27*D27)/(F27),3)</f>
        <v>0</v>
      </c>
      <c r="I27" s="84">
        <f>ROUND((C27*E27)/(F27),2)</f>
        <v>0</v>
      </c>
    </row>
    <row r="28" spans="1:9" s="1" customFormat="1" ht="12" customHeight="1" thickBot="1">
      <c r="A28" s="80" t="s">
        <v>33</v>
      </c>
      <c r="B28" s="31"/>
      <c r="C28" s="85">
        <v>17</v>
      </c>
      <c r="D28" s="15"/>
      <c r="E28" s="12"/>
      <c r="F28" s="13">
        <v>1E-06</v>
      </c>
      <c r="G28" s="82">
        <f>ROUND(((D28*(G22/12))/(F28))+(((E28))/(F28)),1)</f>
        <v>0</v>
      </c>
      <c r="H28" s="83">
        <f>ROUND((C28*D28)/(F28),3)</f>
        <v>0</v>
      </c>
      <c r="I28" s="84">
        <f>ROUND((C28*E28)/(F28),2)</f>
        <v>0</v>
      </c>
    </row>
    <row r="29" spans="1:9" s="1" customFormat="1" ht="12" customHeight="1" thickBot="1">
      <c r="A29" s="80" t="s">
        <v>33</v>
      </c>
      <c r="B29" s="31"/>
      <c r="C29" s="85">
        <v>17</v>
      </c>
      <c r="D29" s="16"/>
      <c r="E29" s="12"/>
      <c r="F29" s="13">
        <v>1E-06</v>
      </c>
      <c r="G29" s="82">
        <f>ROUND(((D29*(G22/12))/(F29))+(((E29))/(F29)),1)</f>
        <v>0</v>
      </c>
      <c r="H29" s="83">
        <f>ROUND((C29*D29)/(F29),3)</f>
        <v>0</v>
      </c>
      <c r="I29" s="84">
        <f>ROUND((C29*E29)/(F29),2)</f>
        <v>0</v>
      </c>
    </row>
    <row r="30" spans="1:9" s="1" customFormat="1" ht="12" customHeight="1" thickBot="1">
      <c r="A30" s="80" t="s">
        <v>33</v>
      </c>
      <c r="B30" s="31"/>
      <c r="C30" s="85">
        <v>17</v>
      </c>
      <c r="D30" s="16"/>
      <c r="E30" s="12"/>
      <c r="F30" s="13">
        <v>1E-06</v>
      </c>
      <c r="G30" s="82">
        <f>ROUND(((D30*(G22/12))/(F30))+(((E30))/(F30)),1)</f>
        <v>0</v>
      </c>
      <c r="H30" s="83">
        <f>ROUND((C30*D30)/(F30),3)</f>
        <v>0</v>
      </c>
      <c r="I30" s="84">
        <f>ROUND((C30*E30)/(F30),2)</f>
        <v>0</v>
      </c>
    </row>
    <row r="31" spans="1:9" s="1" customFormat="1" ht="12" customHeight="1" thickBot="1">
      <c r="A31" s="80" t="s">
        <v>33</v>
      </c>
      <c r="B31" s="31"/>
      <c r="C31" s="85">
        <v>17</v>
      </c>
      <c r="D31" s="16"/>
      <c r="E31" s="12"/>
      <c r="F31" s="13">
        <v>1E-06</v>
      </c>
      <c r="G31" s="185">
        <f>ROUND(((D31*(G22/12))/(F31))+(((E31))/(F31)),1)</f>
        <v>0</v>
      </c>
      <c r="H31" s="83">
        <f>ROUND((C31*D31)/(F31),3)</f>
        <v>0</v>
      </c>
      <c r="I31" s="84">
        <f>ROUND((C31*E31)/(F31),2)</f>
        <v>0</v>
      </c>
    </row>
    <row r="32" spans="1:9" s="1" customFormat="1" ht="12" customHeight="1" thickBot="1">
      <c r="A32" s="80" t="s">
        <v>35</v>
      </c>
      <c r="B32" s="31"/>
      <c r="C32" s="85">
        <v>17</v>
      </c>
      <c r="D32" s="16"/>
      <c r="E32" s="194" t="s">
        <v>12</v>
      </c>
      <c r="F32" s="13">
        <v>1</v>
      </c>
      <c r="G32" s="185">
        <f>ROUND((((D32/F32)))*4.33,1)</f>
        <v>0</v>
      </c>
      <c r="H32" s="83">
        <f>ROUND(((C32*D32)/(F32))/(7),2)</f>
        <v>0</v>
      </c>
      <c r="I32" s="84" t="s">
        <v>30</v>
      </c>
    </row>
    <row r="33" spans="1:9" s="1" customFormat="1" ht="12" customHeight="1" thickBot="1">
      <c r="A33" s="80" t="s">
        <v>35</v>
      </c>
      <c r="B33" s="31"/>
      <c r="C33" s="85">
        <v>17</v>
      </c>
      <c r="D33" s="16"/>
      <c r="E33" s="194" t="s">
        <v>12</v>
      </c>
      <c r="F33" s="13">
        <v>1</v>
      </c>
      <c r="G33" s="86">
        <f>ROUND((((D33/F33)))*4.33,1)</f>
        <v>0</v>
      </c>
      <c r="H33" s="83">
        <f>ROUND(((C33*D33)/(F33))/(7),2)</f>
        <v>0</v>
      </c>
      <c r="I33" s="84" t="s">
        <v>30</v>
      </c>
    </row>
    <row r="34" spans="1:9" s="1" customFormat="1" ht="12" customHeight="1" thickBot="1">
      <c r="A34" s="6" t="s">
        <v>13</v>
      </c>
      <c r="B34" s="31"/>
      <c r="C34" s="87">
        <v>17</v>
      </c>
      <c r="D34" s="17">
        <v>6</v>
      </c>
      <c r="E34" s="18">
        <v>16</v>
      </c>
      <c r="F34" s="88">
        <v>2</v>
      </c>
      <c r="G34" s="89">
        <f>(((E34)*D34)/(F34))</f>
        <v>48</v>
      </c>
      <c r="H34" s="90">
        <f>SUM(ROUND((((C34*D34)*E34/(F34))/366),2))</f>
        <v>2.23</v>
      </c>
      <c r="I34" s="84">
        <v>0</v>
      </c>
    </row>
    <row r="35" spans="1:9" s="1" customFormat="1" ht="12" customHeight="1" thickBot="1">
      <c r="A35" s="4"/>
      <c r="B35" s="39"/>
      <c r="C35" s="19"/>
      <c r="D35" s="19"/>
      <c r="E35" s="31"/>
      <c r="F35" s="56"/>
      <c r="G35" s="91" t="s">
        <v>14</v>
      </c>
      <c r="H35" s="92">
        <f>SUM(H25:H34)</f>
        <v>2.23</v>
      </c>
      <c r="I35" s="92">
        <f>SUM(I25:I34)</f>
        <v>0</v>
      </c>
    </row>
    <row r="36" spans="1:9" s="1" customFormat="1" ht="12" customHeight="1">
      <c r="A36" s="4"/>
      <c r="B36" s="8" t="s">
        <v>62</v>
      </c>
      <c r="C36" s="93">
        <f>SUM((D27/F27)+(D28/F28)+(D29/F29))+((D32/F32)/(7))+((D33/F33)/(7))+(((E27/F27)/(G22/12)+((E28/F28)/(G22/12)+((E29/F29)/(G22/12)))))+((D30/F30)+(D31/F31))+((E30/F30)/(G22/12)+((E31/F31)/(G22/12)))</f>
        <v>0</v>
      </c>
      <c r="D36" s="19"/>
      <c r="E36" s="94"/>
      <c r="F36" s="95"/>
      <c r="G36" s="96"/>
      <c r="H36" s="97"/>
      <c r="I36" s="41"/>
    </row>
    <row r="37" spans="1:9" ht="12" customHeight="1" thickBot="1">
      <c r="A37" s="42"/>
      <c r="B37" s="42"/>
      <c r="C37" s="42"/>
      <c r="D37" s="42"/>
      <c r="E37" s="42"/>
      <c r="F37" s="42"/>
      <c r="G37" s="42"/>
      <c r="H37" s="42"/>
      <c r="I37" s="42"/>
    </row>
    <row r="38" spans="1:9" s="1" customFormat="1" ht="12" customHeight="1" thickBot="1">
      <c r="A38" s="6" t="s">
        <v>15</v>
      </c>
      <c r="B38" s="31"/>
      <c r="C38" s="98">
        <v>0.045</v>
      </c>
      <c r="D38" s="99">
        <v>4</v>
      </c>
      <c r="E38" s="41"/>
      <c r="F38" s="31"/>
      <c r="G38" s="100"/>
      <c r="H38" s="101">
        <f>ROUND(((H35+(I35/(G22/12)))*C38)+D38,2)</f>
        <v>4.1</v>
      </c>
      <c r="I38" s="41"/>
    </row>
    <row r="39" spans="1:9" s="1" customFormat="1" ht="12" customHeight="1" thickBot="1">
      <c r="A39" s="4"/>
      <c r="B39" s="31"/>
      <c r="C39" s="102" t="s">
        <v>53</v>
      </c>
      <c r="D39" s="31"/>
      <c r="E39" s="103" t="s">
        <v>16</v>
      </c>
      <c r="F39" s="31"/>
      <c r="G39" s="100"/>
      <c r="H39" s="41"/>
      <c r="I39" s="41"/>
    </row>
    <row r="40" spans="1:9" s="1" customFormat="1" ht="12" customHeight="1" thickBot="1">
      <c r="A40" s="4"/>
      <c r="B40" s="104"/>
      <c r="C40" s="9"/>
      <c r="D40" s="31"/>
      <c r="E40" s="154" t="s">
        <v>17</v>
      </c>
      <c r="F40" s="155"/>
      <c r="G40" s="105"/>
      <c r="H40" s="3"/>
      <c r="I40" s="7"/>
    </row>
    <row r="41" spans="1:9" s="1" customFormat="1" ht="12" customHeight="1" thickBot="1">
      <c r="A41" s="31"/>
      <c r="B41" s="31"/>
      <c r="C41" s="31"/>
      <c r="D41" s="4"/>
      <c r="E41" s="106"/>
      <c r="F41" s="61"/>
      <c r="G41" s="107" t="s">
        <v>18</v>
      </c>
      <c r="H41" s="108">
        <f>SUM(G26:G34)</f>
        <v>48</v>
      </c>
      <c r="I41" s="109"/>
    </row>
    <row r="42" spans="1:9" s="1" customFormat="1" ht="12" customHeight="1" thickBot="1">
      <c r="A42" s="31"/>
      <c r="B42" s="31"/>
      <c r="C42" s="31"/>
      <c r="D42" s="4"/>
      <c r="E42" s="106"/>
      <c r="F42" s="61"/>
      <c r="G42" s="8" t="s">
        <v>19</v>
      </c>
      <c r="H42" s="110">
        <f>(H41-(H41*0.05))</f>
        <v>45.6</v>
      </c>
      <c r="I42" s="109"/>
    </row>
    <row r="43" spans="1:9" s="1" customFormat="1" ht="12" customHeight="1" thickBot="1">
      <c r="A43" s="111"/>
      <c r="B43" s="104"/>
      <c r="C43" s="31"/>
      <c r="D43" s="4"/>
      <c r="E43" s="106"/>
      <c r="F43" s="9"/>
      <c r="G43" s="9"/>
      <c r="H43" s="112" t="s">
        <v>20</v>
      </c>
      <c r="I43" s="101">
        <f>ROUND(((H35+H38)+((I35*12)/G22)),2)</f>
        <v>6.33</v>
      </c>
    </row>
    <row r="44" spans="1:9" s="1" customFormat="1" ht="12" customHeight="1" thickBot="1">
      <c r="A44" s="31"/>
      <c r="B44" s="104"/>
      <c r="C44" s="31"/>
      <c r="D44" s="4"/>
      <c r="E44" s="10"/>
      <c r="F44" s="11"/>
      <c r="G44" s="11"/>
      <c r="H44" s="113"/>
      <c r="I44" s="114"/>
    </row>
    <row r="45" spans="1:9" ht="12" customHeight="1">
      <c r="A45" s="42"/>
      <c r="B45" s="104"/>
      <c r="C45" s="42"/>
      <c r="D45" s="4"/>
      <c r="E45" s="9"/>
      <c r="F45" s="9"/>
      <c r="G45" s="9"/>
      <c r="H45" s="40"/>
      <c r="I45" s="22"/>
    </row>
    <row r="46" spans="1:9" s="1" customFormat="1" ht="12" customHeight="1">
      <c r="A46" s="78" t="s">
        <v>21</v>
      </c>
      <c r="B46" s="115"/>
      <c r="C46" s="41" t="s">
        <v>5</v>
      </c>
      <c r="D46" s="41" t="s">
        <v>6</v>
      </c>
      <c r="E46" s="41" t="s">
        <v>7</v>
      </c>
      <c r="F46" s="41" t="s">
        <v>8</v>
      </c>
      <c r="G46" s="41" t="s">
        <v>9</v>
      </c>
      <c r="H46" s="41" t="s">
        <v>10</v>
      </c>
      <c r="I46" s="41" t="s">
        <v>11</v>
      </c>
    </row>
    <row r="47" spans="1:9" s="1" customFormat="1" ht="12" customHeight="1">
      <c r="A47" s="80" t="s">
        <v>52</v>
      </c>
      <c r="B47" s="31"/>
      <c r="C47" s="116">
        <v>20.8</v>
      </c>
      <c r="D47" s="14"/>
      <c r="E47" s="14"/>
      <c r="F47" s="81">
        <v>1</v>
      </c>
      <c r="G47" s="110">
        <f>ROUND(((D47*(G$22/12))/(F47))+(((E47))/(F47)),1)</f>
        <v>0</v>
      </c>
      <c r="H47" s="83">
        <f>ROUND((C47*D47)/(F47),3)</f>
        <v>0</v>
      </c>
      <c r="I47" s="84">
        <f>ROUND((C47*E47)/(F47),2)</f>
        <v>0</v>
      </c>
    </row>
    <row r="48" spans="1:9" s="1" customFormat="1" ht="12" customHeight="1">
      <c r="A48" s="80" t="s">
        <v>51</v>
      </c>
      <c r="B48" s="31"/>
      <c r="C48" s="116">
        <v>29.79</v>
      </c>
      <c r="D48" s="14"/>
      <c r="E48" s="20"/>
      <c r="F48" s="81">
        <v>1</v>
      </c>
      <c r="G48" s="110">
        <f>ROUND(((D48*(G$22/12))/(F48))+(((E48))/(F48)),1)</f>
        <v>0</v>
      </c>
      <c r="H48" s="83">
        <f>ROUND((C48*D48)/(F48),3)</f>
        <v>0</v>
      </c>
      <c r="I48" s="84">
        <f>ROUND((C48*E48)/(F48),2)</f>
        <v>0</v>
      </c>
    </row>
    <row r="49" spans="1:9" s="1" customFormat="1" ht="12" customHeight="1" thickBot="1">
      <c r="A49" s="179" t="s">
        <v>69</v>
      </c>
      <c r="B49" s="31"/>
      <c r="C49" s="28"/>
      <c r="D49" s="129"/>
      <c r="E49" s="130"/>
      <c r="F49" s="131"/>
      <c r="G49" s="134"/>
      <c r="H49" s="90">
        <v>10</v>
      </c>
      <c r="I49" s="135"/>
    </row>
    <row r="50" spans="1:9" s="1" customFormat="1" ht="12" customHeight="1" thickBot="1">
      <c r="A50" s="6"/>
      <c r="B50" s="28"/>
      <c r="C50" s="117"/>
      <c r="D50" s="117"/>
      <c r="E50" s="61"/>
      <c r="F50" s="61"/>
      <c r="G50" s="132">
        <f>SUM(G47:G48)</f>
        <v>0</v>
      </c>
      <c r="H50" s="92">
        <f>SUM(H47:H49)</f>
        <v>10</v>
      </c>
      <c r="I50" s="92">
        <f>SUM(I47:I48)</f>
        <v>0</v>
      </c>
    </row>
    <row r="51" spans="1:9" s="1" customFormat="1" ht="12" customHeight="1">
      <c r="A51" s="6"/>
      <c r="B51" s="28"/>
      <c r="C51" s="117"/>
      <c r="D51" s="117"/>
      <c r="E51" s="61"/>
      <c r="F51" s="61"/>
      <c r="G51" s="118"/>
      <c r="H51" s="119"/>
      <c r="I51" s="119"/>
    </row>
    <row r="52" spans="1:14" s="1" customFormat="1" ht="12" customHeight="1" thickBot="1">
      <c r="A52" s="5" t="s">
        <v>22</v>
      </c>
      <c r="B52" s="4"/>
      <c r="C52" s="4"/>
      <c r="D52" s="4"/>
      <c r="E52" s="41"/>
      <c r="F52" s="41"/>
      <c r="G52" s="41"/>
      <c r="H52" s="120"/>
      <c r="I52" s="4"/>
      <c r="N52" s="176"/>
    </row>
    <row r="53" spans="1:9" s="1" customFormat="1" ht="12" customHeight="1" thickBot="1">
      <c r="A53" s="6" t="s">
        <v>23</v>
      </c>
      <c r="B53" s="31"/>
      <c r="C53" s="98">
        <v>0.15</v>
      </c>
      <c r="D53" s="4"/>
      <c r="E53" s="21"/>
      <c r="F53" s="156"/>
      <c r="G53" s="156"/>
      <c r="H53" s="84">
        <f>ROUND((((I35*12)/G22)*C53)+(H35*C53),2)</f>
        <v>0.33</v>
      </c>
      <c r="I53" s="31"/>
    </row>
    <row r="54" spans="1:16" s="1" customFormat="1" ht="12" customHeight="1" thickBot="1">
      <c r="A54" s="6" t="s">
        <v>24</v>
      </c>
      <c r="B54" s="31"/>
      <c r="C54" s="121">
        <v>15.75</v>
      </c>
      <c r="D54" s="4"/>
      <c r="E54" s="21"/>
      <c r="F54" s="19"/>
      <c r="G54" s="19"/>
      <c r="H54" s="84">
        <f>C54</f>
        <v>15.75</v>
      </c>
      <c r="I54" s="31"/>
      <c r="P54" s="177"/>
    </row>
    <row r="55" spans="1:9" s="1" customFormat="1" ht="12" customHeight="1" thickBot="1">
      <c r="A55" s="6" t="s">
        <v>31</v>
      </c>
      <c r="B55" s="31"/>
      <c r="C55" s="99">
        <v>3.5</v>
      </c>
      <c r="D55" s="4"/>
      <c r="E55" s="21"/>
      <c r="F55" s="19"/>
      <c r="G55" s="19"/>
      <c r="H55" s="84">
        <f>C55</f>
        <v>3.5</v>
      </c>
      <c r="I55" s="31"/>
    </row>
    <row r="56" spans="1:9" s="1" customFormat="1" ht="12" customHeight="1" thickBot="1">
      <c r="A56" s="122"/>
      <c r="B56" s="31"/>
      <c r="C56" s="31"/>
      <c r="D56" s="4"/>
      <c r="E56" s="22"/>
      <c r="F56" s="24"/>
      <c r="G56" s="61" t="s">
        <v>25</v>
      </c>
      <c r="H56" s="136">
        <f>SUM(H53+H54+H55)</f>
        <v>19.58</v>
      </c>
      <c r="I56" s="137">
        <f>IF(H56&gt;$D$71,$D$71,H56)</f>
        <v>19.58</v>
      </c>
    </row>
    <row r="57" spans="1:9" s="1" customFormat="1" ht="12" customHeight="1">
      <c r="A57" s="123"/>
      <c r="B57" s="31"/>
      <c r="C57" s="31"/>
      <c r="D57" s="31"/>
      <c r="E57" s="31"/>
      <c r="F57" s="31"/>
      <c r="G57" s="31"/>
      <c r="H57" s="31"/>
      <c r="I57" s="124" t="s">
        <v>26</v>
      </c>
    </row>
    <row r="58" spans="1:9" ht="12" customHeight="1">
      <c r="A58" s="4"/>
      <c r="B58" s="4"/>
      <c r="C58" s="4"/>
      <c r="D58" s="4"/>
      <c r="E58" s="22"/>
      <c r="F58" s="41"/>
      <c r="G58" s="41"/>
      <c r="H58" s="40"/>
      <c r="I58" s="4"/>
    </row>
    <row r="59" spans="3:9" s="1" customFormat="1" ht="12" customHeight="1">
      <c r="C59" s="24"/>
      <c r="D59" s="24"/>
      <c r="E59" s="24"/>
      <c r="F59" s="31"/>
      <c r="G59" s="8" t="s">
        <v>27</v>
      </c>
      <c r="H59" s="84">
        <f>SUM(ROUND((I43+H50+I56)+((I50)/(G22/12)),2))</f>
        <v>35.91</v>
      </c>
      <c r="I59" s="22"/>
    </row>
    <row r="60" spans="1:9" s="1" customFormat="1" ht="12" customHeight="1" thickBot="1">
      <c r="A60" s="23"/>
      <c r="B60" s="22"/>
      <c r="C60" s="24"/>
      <c r="D60" s="25"/>
      <c r="E60" s="25"/>
      <c r="F60" s="158"/>
      <c r="G60" s="193"/>
      <c r="H60" s="97"/>
      <c r="I60" s="24"/>
    </row>
    <row r="61" spans="1:9" s="1" customFormat="1" ht="19.5" customHeight="1">
      <c r="A61" s="95" t="s">
        <v>63</v>
      </c>
      <c r="B61" s="4"/>
      <c r="C61" s="31"/>
      <c r="D61" s="33"/>
      <c r="E61" s="30"/>
      <c r="F61" s="157"/>
      <c r="G61" s="158"/>
      <c r="H61" s="97"/>
      <c r="I61" s="30"/>
    </row>
    <row r="62" spans="1:10" s="1" customFormat="1" ht="19.5" customHeight="1">
      <c r="A62" s="29" t="s">
        <v>57</v>
      </c>
      <c r="B62" s="37"/>
      <c r="C62" s="42"/>
      <c r="D62" s="42"/>
      <c r="E62" s="42"/>
      <c r="F62" s="42"/>
      <c r="G62" s="42"/>
      <c r="H62" s="42"/>
      <c r="I62" s="42"/>
      <c r="J62" s="159"/>
    </row>
    <row r="63" spans="1:9" ht="0" customHeight="1" hidden="1">
      <c r="A63" s="42"/>
      <c r="B63" s="42"/>
      <c r="C63" s="42"/>
      <c r="D63" s="42"/>
      <c r="E63" s="42"/>
      <c r="F63" s="42"/>
      <c r="G63" s="42"/>
      <c r="H63" s="42"/>
      <c r="I63" s="42"/>
    </row>
    <row r="64" spans="1:9" ht="0" customHeight="1" hidden="1">
      <c r="A64" s="42" t="s">
        <v>37</v>
      </c>
      <c r="B64" s="43">
        <f>G7</f>
        <v>0</v>
      </c>
      <c r="C64" s="44" t="s">
        <v>38</v>
      </c>
      <c r="D64" s="45"/>
      <c r="E64" s="42"/>
      <c r="F64" s="42"/>
      <c r="G64" s="42" t="s">
        <v>39</v>
      </c>
      <c r="H64" s="42"/>
      <c r="I64" s="42"/>
    </row>
    <row r="65" spans="1:9" ht="0" customHeight="1" hidden="1">
      <c r="A65" s="42"/>
      <c r="B65" s="46"/>
      <c r="C65" s="47"/>
      <c r="D65" s="48" t="s">
        <v>40</v>
      </c>
      <c r="E65" s="42"/>
      <c r="F65" s="42"/>
      <c r="G65" s="42" t="s">
        <v>41</v>
      </c>
      <c r="H65" s="42"/>
      <c r="I65" s="42"/>
    </row>
    <row r="66" spans="1:9" ht="0" customHeight="1" hidden="1">
      <c r="A66" s="42"/>
      <c r="B66" s="49">
        <f>IF(B64&gt;60,0,1)</f>
        <v>1</v>
      </c>
      <c r="C66" s="50">
        <f>IF(B64&lt;36,1,0)</f>
        <v>1</v>
      </c>
      <c r="D66" s="43">
        <f>SUM(B66:C66)</f>
        <v>2</v>
      </c>
      <c r="E66" s="42"/>
      <c r="F66" s="42"/>
      <c r="G66" s="42" t="s">
        <v>42</v>
      </c>
      <c r="H66" s="42"/>
      <c r="I66" s="42"/>
    </row>
    <row r="67" spans="1:9" ht="0" customHeight="1" hidden="1">
      <c r="A67" s="42"/>
      <c r="B67" s="42"/>
      <c r="C67" s="51" t="s">
        <v>43</v>
      </c>
      <c r="D67" s="51" t="s">
        <v>44</v>
      </c>
      <c r="E67" s="42"/>
      <c r="F67" s="42"/>
      <c r="G67" s="42"/>
      <c r="H67" s="42"/>
      <c r="I67" s="42"/>
    </row>
    <row r="68" spans="1:9" ht="0" customHeight="1" hidden="1">
      <c r="A68" s="42"/>
      <c r="B68" s="42" t="s">
        <v>45</v>
      </c>
      <c r="C68" s="52">
        <f>IF(D66=0,11.33,0)</f>
        <v>0</v>
      </c>
      <c r="D68" s="52">
        <f>IF(D66=0,31.2,0)</f>
        <v>0</v>
      </c>
      <c r="E68" s="42"/>
      <c r="F68" s="42"/>
      <c r="G68" s="42"/>
      <c r="H68" s="42"/>
      <c r="I68" s="42"/>
    </row>
    <row r="69" spans="1:9" ht="0" customHeight="1" hidden="1">
      <c r="A69" s="42"/>
      <c r="B69" s="42" t="s">
        <v>46</v>
      </c>
      <c r="C69" s="52">
        <f>IF(D66=1,12.72,0)</f>
        <v>0</v>
      </c>
      <c r="D69" s="52">
        <f>IF(D66=1,36.4,0)</f>
        <v>0</v>
      </c>
      <c r="E69" s="42"/>
      <c r="F69" s="42"/>
      <c r="G69" s="42"/>
      <c r="H69" s="42"/>
      <c r="I69" s="42"/>
    </row>
    <row r="70" spans="1:9" ht="0" customHeight="1" hidden="1">
      <c r="A70" s="42"/>
      <c r="B70" s="42" t="s">
        <v>47</v>
      </c>
      <c r="C70" s="52">
        <f>IF(D66=2,14.36,0)</f>
        <v>14.36</v>
      </c>
      <c r="D70" s="52">
        <f>IF(D66=2,42.64,0)</f>
        <v>42.64</v>
      </c>
      <c r="E70" s="42"/>
      <c r="F70" s="42"/>
      <c r="G70" s="42"/>
      <c r="H70" s="42"/>
      <c r="I70" s="42"/>
    </row>
    <row r="71" spans="1:9" ht="0" customHeight="1" hidden="1">
      <c r="A71" s="42"/>
      <c r="B71" s="42" t="s">
        <v>40</v>
      </c>
      <c r="C71" s="53">
        <f>SUM(C68:C70)</f>
        <v>14.36</v>
      </c>
      <c r="D71" s="53">
        <f>SUM(D68:D70)</f>
        <v>42.64</v>
      </c>
      <c r="E71" s="42"/>
      <c r="F71" s="42"/>
      <c r="G71" s="42"/>
      <c r="H71" s="42"/>
      <c r="I71" s="42"/>
    </row>
    <row r="72" spans="1:9" ht="0" customHeight="1" hidden="1">
      <c r="A72" s="42"/>
      <c r="B72" s="42"/>
      <c r="C72" s="42"/>
      <c r="D72" s="42"/>
      <c r="E72" s="42"/>
      <c r="F72" s="42"/>
      <c r="G72" s="42"/>
      <c r="H72" s="42"/>
      <c r="I72" s="42"/>
    </row>
    <row r="73" spans="3:9" ht="0" customHeight="1" hidden="1">
      <c r="C73" s="37"/>
      <c r="D73" s="37"/>
      <c r="E73" s="37"/>
      <c r="F73" s="37"/>
      <c r="G73" s="37"/>
      <c r="H73" s="37"/>
      <c r="I73" s="37"/>
    </row>
    <row r="74" spans="1:9" ht="0" customHeight="1" hidden="1">
      <c r="A74" s="37"/>
      <c r="B74" s="37"/>
      <c r="C74" s="37"/>
      <c r="D74" s="37"/>
      <c r="E74" s="37"/>
      <c r="F74" s="37"/>
      <c r="G74" s="37"/>
      <c r="H74" s="37"/>
      <c r="I74" s="37"/>
    </row>
    <row r="75" spans="1:9" ht="0" customHeight="1" hidden="1">
      <c r="A75" s="37"/>
      <c r="B75" s="37"/>
      <c r="C75" s="37"/>
      <c r="D75" s="37"/>
      <c r="E75" s="37"/>
      <c r="F75" s="37"/>
      <c r="G75" s="37"/>
      <c r="H75" s="37"/>
      <c r="I75" s="37"/>
    </row>
    <row r="76" spans="1:9" ht="0" customHeight="1" hidden="1">
      <c r="A76" s="37"/>
      <c r="B76" s="37"/>
      <c r="C76" s="37"/>
      <c r="D76" s="37"/>
      <c r="E76" s="37"/>
      <c r="F76" s="37"/>
      <c r="G76" s="37"/>
      <c r="H76" s="37"/>
      <c r="I76" s="37"/>
    </row>
    <row r="77" spans="1:9" ht="0" customHeight="1" hidden="1">
      <c r="A77" s="37"/>
      <c r="B77" s="37"/>
      <c r="C77" s="37"/>
      <c r="D77" s="37"/>
      <c r="E77" s="37"/>
      <c r="F77" s="37"/>
      <c r="G77" s="37"/>
      <c r="H77" s="37"/>
      <c r="I77" s="37"/>
    </row>
    <row r="78" spans="1:9" ht="15.75" customHeight="1">
      <c r="A78" s="37"/>
      <c r="B78" s="37"/>
      <c r="C78" s="37"/>
      <c r="D78" s="37"/>
      <c r="E78" s="37"/>
      <c r="F78" s="37"/>
      <c r="G78" s="37"/>
      <c r="H78" s="37"/>
      <c r="I78" s="37"/>
    </row>
    <row r="79" spans="1:9" ht="19.5" customHeight="1">
      <c r="A79" s="37"/>
      <c r="B79" s="37"/>
      <c r="C79" s="37"/>
      <c r="D79" s="37"/>
      <c r="E79" s="37"/>
      <c r="F79" s="37"/>
      <c r="G79" s="37"/>
      <c r="H79" s="37"/>
      <c r="I79" s="37"/>
    </row>
    <row r="80" spans="1:9" ht="19.5" customHeight="1">
      <c r="A80" s="37"/>
      <c r="B80" s="37"/>
      <c r="C80" s="37"/>
      <c r="D80" s="37"/>
      <c r="E80" s="37"/>
      <c r="F80" s="37"/>
      <c r="G80" s="37"/>
      <c r="H80" s="37"/>
      <c r="I80" s="37"/>
    </row>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assword="CA7F" sheet="1"/>
  <mergeCells count="4">
    <mergeCell ref="A3:I3"/>
    <mergeCell ref="A2:I2"/>
    <mergeCell ref="H12:I12"/>
    <mergeCell ref="B9:D9"/>
  </mergeCells>
  <printOptions/>
  <pageMargins left="0.25" right="0.25" top="0.75" bottom="0.75" header="0.3" footer="0.3"/>
  <pageSetup horizontalDpi="300" verticalDpi="300" orientation="portrait"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fmitchel</dc:creator>
  <cp:keywords/>
  <dc:description/>
  <cp:lastModifiedBy>Andy Slate</cp:lastModifiedBy>
  <cp:lastPrinted>2021-08-09T20:24:31Z</cp:lastPrinted>
  <dcterms:created xsi:type="dcterms:W3CDTF">2003-02-19T23:30:54Z</dcterms:created>
  <dcterms:modified xsi:type="dcterms:W3CDTF">2021-08-26T17:41:01Z</dcterms:modified>
  <cp:category/>
  <cp:version/>
  <cp:contentType/>
  <cp:contentStatus/>
</cp:coreProperties>
</file>